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На сайт\Управление по экономике\1 квартал 2026 г\"/>
    </mc:Choice>
  </mc:AlternateContent>
  <bookViews>
    <workbookView xWindow="0" yWindow="0" windowWidth="20160" windowHeight="5940" tabRatio="783"/>
  </bookViews>
  <sheets>
    <sheet name="Аналит.отчет" sheetId="1" r:id="rId1"/>
    <sheet name="Диагностика" sheetId="2" r:id="rId2"/>
    <sheet name="Расчет индексов" sheetId="9" r:id="rId3"/>
    <sheet name="Прил 3 Инвестпроекты" sheetId="12" r:id="rId4"/>
  </sheets>
  <definedNames>
    <definedName name="_xlnm.Print_Titles" localSheetId="0">Аналит.отчет!$7:$9</definedName>
    <definedName name="_xlnm.Print_Titles" localSheetId="1">Диагностика!$5:$7</definedName>
    <definedName name="_xlnm.Print_Titles" localSheetId="2">'Расчет индексов'!$5:$7</definedName>
    <definedName name="_xlnm.Print_Area" localSheetId="0">Аналит.отчет!$A$1:$E$148</definedName>
    <definedName name="_xlnm.Print_Area" localSheetId="1">Диагностика!$A$1:$L$157</definedName>
    <definedName name="_xlnm.Print_Area" localSheetId="3">'Прил 3 Инвестпроекты'!$A$1:$K$13</definedName>
    <definedName name="_xlnm.Print_Area" localSheetId="2">'Расчет индексов'!$A$1:$H$325</definedName>
  </definedNames>
  <calcPr calcId="162913"/>
</workbook>
</file>

<file path=xl/calcChain.xml><?xml version="1.0" encoding="utf-8"?>
<calcChain xmlns="http://schemas.openxmlformats.org/spreadsheetml/2006/main">
  <c r="C62" i="1" l="1"/>
  <c r="D62" i="1"/>
  <c r="C30" i="1"/>
  <c r="C49" i="1" l="1"/>
  <c r="C44" i="1"/>
  <c r="C41" i="1"/>
  <c r="C38" i="1"/>
  <c r="D31" i="1"/>
  <c r="C96" i="1" l="1"/>
  <c r="J157" i="2"/>
  <c r="J154" i="2"/>
  <c r="J140" i="2"/>
  <c r="J139" i="2"/>
  <c r="J137" i="2"/>
  <c r="J135" i="2"/>
  <c r="J133" i="2"/>
  <c r="J129" i="2"/>
  <c r="J128" i="2"/>
  <c r="J127" i="2"/>
  <c r="J125" i="2"/>
  <c r="J92" i="2"/>
  <c r="J90" i="2"/>
  <c r="J44" i="2"/>
  <c r="J32" i="2"/>
  <c r="J26" i="2"/>
  <c r="J25" i="2"/>
  <c r="J23" i="2"/>
  <c r="J21" i="2"/>
  <c r="J18" i="2"/>
  <c r="J16" i="2"/>
  <c r="J14" i="2"/>
  <c r="J12" i="2"/>
  <c r="J11" i="2"/>
  <c r="J9" i="2"/>
  <c r="J8" i="2"/>
  <c r="I135" i="2"/>
  <c r="I133" i="2"/>
  <c r="I129" i="2"/>
  <c r="I32" i="2"/>
  <c r="I23" i="2"/>
  <c r="I21" i="2"/>
  <c r="I18" i="2"/>
  <c r="I157" i="2"/>
  <c r="I154" i="2"/>
  <c r="I137" i="2"/>
  <c r="I140" i="2"/>
  <c r="I139" i="2"/>
  <c r="I125" i="2"/>
  <c r="I128" i="2"/>
  <c r="I127" i="2"/>
  <c r="I44" i="2"/>
  <c r="I90" i="2"/>
  <c r="I92" i="2"/>
  <c r="I26" i="2"/>
  <c r="I25" i="2"/>
  <c r="I14" i="2"/>
  <c r="I16" i="2"/>
  <c r="I9" i="2"/>
  <c r="I12" i="2"/>
  <c r="I11" i="2"/>
  <c r="C31" i="1" l="1"/>
  <c r="C34" i="1"/>
  <c r="E26" i="1" l="1"/>
  <c r="E147" i="1" l="1"/>
  <c r="E146" i="1"/>
  <c r="E145" i="1"/>
  <c r="E144" i="1"/>
  <c r="E143" i="1"/>
  <c r="E141" i="1"/>
  <c r="E140" i="1"/>
  <c r="E139" i="1"/>
  <c r="E138" i="1"/>
  <c r="E137" i="1"/>
  <c r="E136" i="1"/>
  <c r="E135" i="1"/>
  <c r="E134" i="1"/>
  <c r="E121" i="1"/>
  <c r="E120" i="1"/>
  <c r="E119" i="1"/>
  <c r="E118" i="1"/>
  <c r="E117" i="1"/>
  <c r="D115" i="1"/>
  <c r="C115" i="1"/>
  <c r="E114" i="1"/>
  <c r="E113" i="1"/>
  <c r="E112" i="1"/>
  <c r="E111" i="1"/>
  <c r="E110" i="1"/>
  <c r="E109" i="1"/>
  <c r="E108" i="1"/>
  <c r="D107" i="1"/>
  <c r="D105" i="1"/>
  <c r="D104" i="1"/>
  <c r="D101" i="1"/>
  <c r="D100" i="1"/>
  <c r="D99" i="1"/>
  <c r="C107" i="1"/>
  <c r="C105" i="1"/>
  <c r="C104" i="1"/>
  <c r="C101" i="1"/>
  <c r="C100" i="1"/>
  <c r="C99" i="1"/>
  <c r="E95" i="1"/>
  <c r="E94" i="1"/>
  <c r="E115" i="1" l="1"/>
  <c r="E104" i="1"/>
  <c r="E100" i="1"/>
  <c r="E101" i="1"/>
  <c r="E105" i="1"/>
  <c r="C98" i="1"/>
  <c r="E107" i="1"/>
  <c r="D98" i="1"/>
  <c r="E99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D78" i="1"/>
  <c r="D76" i="1" s="1"/>
  <c r="C78" i="1"/>
  <c r="C76" i="1" s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D60" i="1"/>
  <c r="E62" i="1"/>
  <c r="E58" i="1"/>
  <c r="E57" i="1"/>
  <c r="E55" i="1"/>
  <c r="E54" i="1"/>
  <c r="E52" i="1"/>
  <c r="E51" i="1"/>
  <c r="E49" i="1"/>
  <c r="E48" i="1"/>
  <c r="D34" i="1"/>
  <c r="D30" i="1" s="1"/>
  <c r="E35" i="1"/>
  <c r="E31" i="1" s="1"/>
  <c r="E46" i="1"/>
  <c r="E44" i="1"/>
  <c r="E43" i="1"/>
  <c r="E41" i="1"/>
  <c r="E40" i="1"/>
  <c r="E38" i="1"/>
  <c r="E30" i="1" l="1"/>
  <c r="C60" i="1"/>
  <c r="E60" i="1" s="1"/>
  <c r="E78" i="1"/>
  <c r="E34" i="1"/>
  <c r="E98" i="1"/>
  <c r="E76" i="1"/>
  <c r="E37" i="1" l="1"/>
  <c r="E24" i="1"/>
  <c r="E23" i="1"/>
  <c r="D25" i="1"/>
  <c r="C25" i="1"/>
  <c r="D22" i="1"/>
  <c r="C22" i="1"/>
  <c r="D20" i="1"/>
  <c r="C20" i="1"/>
  <c r="D19" i="1"/>
  <c r="C19" i="1"/>
  <c r="D16" i="1"/>
  <c r="C16" i="1"/>
  <c r="D15" i="1"/>
  <c r="C15" i="1"/>
  <c r="D14" i="1"/>
  <c r="C14" i="1"/>
  <c r="E15" i="1" l="1"/>
  <c r="E19" i="1"/>
  <c r="E25" i="1"/>
  <c r="C13" i="1"/>
  <c r="D13" i="1"/>
  <c r="E16" i="1"/>
  <c r="E20" i="1"/>
  <c r="E22" i="1"/>
  <c r="E14" i="1"/>
  <c r="G320" i="9"/>
  <c r="F320" i="9"/>
  <c r="H320" i="9" s="1"/>
  <c r="G319" i="9"/>
  <c r="F319" i="9"/>
  <c r="H319" i="9" s="1"/>
  <c r="G318" i="9"/>
  <c r="F318" i="9"/>
  <c r="G317" i="9"/>
  <c r="F317" i="9"/>
  <c r="G316" i="9"/>
  <c r="F316" i="9"/>
  <c r="G315" i="9"/>
  <c r="F315" i="9"/>
  <c r="H315" i="9" s="1"/>
  <c r="G314" i="9"/>
  <c r="F314" i="9"/>
  <c r="G313" i="9"/>
  <c r="F313" i="9"/>
  <c r="G312" i="9"/>
  <c r="F312" i="9"/>
  <c r="G307" i="9"/>
  <c r="G310" i="9" s="1"/>
  <c r="F307" i="9"/>
  <c r="G299" i="9"/>
  <c r="G304" i="9" s="1"/>
  <c r="F299" i="9"/>
  <c r="H302" i="9"/>
  <c r="G303" i="9"/>
  <c r="F303" i="9"/>
  <c r="H303" i="9" s="1"/>
  <c r="F304" i="9" l="1"/>
  <c r="H304" i="9" s="1"/>
  <c r="H299" i="9"/>
  <c r="H318" i="9"/>
  <c r="H313" i="9"/>
  <c r="G321" i="9"/>
  <c r="H312" i="9"/>
  <c r="F321" i="9"/>
  <c r="E13" i="1"/>
  <c r="H307" i="9"/>
  <c r="F310" i="9"/>
  <c r="H310" i="9" s="1"/>
  <c r="H317" i="9"/>
  <c r="H316" i="9"/>
  <c r="H314" i="9"/>
  <c r="H321" i="9" l="1"/>
  <c r="G248" i="9"/>
  <c r="G241" i="9" s="1"/>
  <c r="G295" i="9" s="1"/>
  <c r="F248" i="9"/>
  <c r="F13" i="9"/>
  <c r="H13" i="9" s="1"/>
  <c r="H25" i="9"/>
  <c r="H20" i="9"/>
  <c r="G25" i="9"/>
  <c r="G20" i="9"/>
  <c r="F25" i="9"/>
  <c r="F20" i="9"/>
  <c r="F10" i="9"/>
  <c r="G13" i="9"/>
  <c r="G10" i="9" s="1"/>
  <c r="G38" i="9" s="1"/>
  <c r="G305" i="9" l="1"/>
  <c r="H248" i="9"/>
  <c r="F241" i="9"/>
  <c r="H10" i="9"/>
  <c r="F38" i="9"/>
  <c r="H241" i="9" l="1"/>
  <c r="F295" i="9"/>
  <c r="H295" i="9" s="1"/>
  <c r="H38" i="9"/>
  <c r="F305" i="9"/>
  <c r="H305" i="9" s="1"/>
  <c r="L8" i="2"/>
  <c r="K8" i="2"/>
  <c r="H8" i="2"/>
  <c r="G8" i="2"/>
  <c r="I8" i="2" s="1"/>
  <c r="F8" i="2"/>
  <c r="E8" i="2"/>
  <c r="D8" i="2"/>
  <c r="C8" i="2"/>
  <c r="D133" i="1"/>
  <c r="C133" i="1"/>
  <c r="L133" i="2"/>
  <c r="K133" i="2"/>
  <c r="H133" i="2"/>
  <c r="D106" i="1" s="1"/>
  <c r="G133" i="2"/>
  <c r="C106" i="1" s="1"/>
  <c r="F133" i="2"/>
  <c r="E133" i="2"/>
  <c r="D133" i="2"/>
  <c r="D21" i="1" s="1"/>
  <c r="C133" i="2"/>
  <c r="C21" i="1" s="1"/>
  <c r="E133" i="1" l="1"/>
  <c r="C132" i="1"/>
  <c r="D132" i="1"/>
  <c r="E21" i="1"/>
  <c r="E106" i="1"/>
  <c r="D127" i="1"/>
  <c r="C127" i="1"/>
  <c r="D131" i="1"/>
  <c r="C131" i="1"/>
  <c r="D130" i="1"/>
  <c r="C130" i="1"/>
  <c r="L90" i="2"/>
  <c r="L44" i="2" s="1"/>
  <c r="K90" i="2"/>
  <c r="K44" i="2" s="1"/>
  <c r="H90" i="2"/>
  <c r="H44" i="2" s="1"/>
  <c r="D103" i="1" s="1"/>
  <c r="G90" i="2"/>
  <c r="G44" i="2" s="1"/>
  <c r="C103" i="1" s="1"/>
  <c r="F90" i="2"/>
  <c r="F44" i="2" s="1"/>
  <c r="E90" i="2"/>
  <c r="E44" i="2" s="1"/>
  <c r="D90" i="2"/>
  <c r="D44" i="2" s="1"/>
  <c r="D18" i="1" s="1"/>
  <c r="C90" i="2"/>
  <c r="C44" i="2" s="1"/>
  <c r="C18" i="1" s="1"/>
  <c r="L23" i="2"/>
  <c r="L21" i="2" s="1"/>
  <c r="K23" i="2"/>
  <c r="H23" i="2"/>
  <c r="H21" i="2" s="1"/>
  <c r="G23" i="2"/>
  <c r="G21" i="2" s="1"/>
  <c r="F23" i="2"/>
  <c r="F21" i="2" s="1"/>
  <c r="E23" i="2"/>
  <c r="E21" i="2" s="1"/>
  <c r="D23" i="2"/>
  <c r="D21" i="2" s="1"/>
  <c r="C23" i="2"/>
  <c r="C21" i="2" s="1"/>
  <c r="D124" i="1"/>
  <c r="C124" i="1"/>
  <c r="D126" i="1"/>
  <c r="C126" i="1"/>
  <c r="D125" i="1"/>
  <c r="C125" i="1"/>
  <c r="E131" i="1" l="1"/>
  <c r="F157" i="2"/>
  <c r="D27" i="1" s="1"/>
  <c r="E157" i="2"/>
  <c r="C27" i="1" s="1"/>
  <c r="E124" i="1"/>
  <c r="E18" i="1"/>
  <c r="E103" i="1"/>
  <c r="C129" i="1"/>
  <c r="D129" i="1"/>
  <c r="E125" i="1"/>
  <c r="E130" i="1"/>
  <c r="E127" i="1"/>
  <c r="E132" i="1"/>
  <c r="D128" i="1"/>
  <c r="L157" i="2"/>
  <c r="C17" i="1"/>
  <c r="C157" i="2"/>
  <c r="C102" i="1"/>
  <c r="G157" i="2"/>
  <c r="D17" i="1"/>
  <c r="D11" i="1" s="1"/>
  <c r="D157" i="2"/>
  <c r="D102" i="1"/>
  <c r="D96" i="1" s="1"/>
  <c r="H157" i="2"/>
  <c r="K21" i="2"/>
  <c r="E126" i="1"/>
  <c r="E27" i="1" l="1"/>
  <c r="E129" i="1"/>
  <c r="C128" i="1"/>
  <c r="E128" i="1" s="1"/>
  <c r="K157" i="2"/>
  <c r="E17" i="1"/>
  <c r="C11" i="1"/>
  <c r="D148" i="1"/>
  <c r="D122" i="1"/>
  <c r="E102" i="1"/>
  <c r="E96" i="1"/>
  <c r="C148" i="1" l="1"/>
  <c r="E148" i="1" s="1"/>
  <c r="C122" i="1"/>
  <c r="E122" i="1" s="1"/>
  <c r="E11" i="1"/>
</calcChain>
</file>

<file path=xl/sharedStrings.xml><?xml version="1.0" encoding="utf-8"?>
<sst xmlns="http://schemas.openxmlformats.org/spreadsheetml/2006/main" count="1060" uniqueCount="539">
  <si>
    <t>Среднесписочная 
численность работающих (чел.)</t>
  </si>
  <si>
    <t>Выручка от реализации
товаров  (работ, услуг), млн. руб.</t>
  </si>
  <si>
    <t>Индекс промышленного производства</t>
  </si>
  <si>
    <t>Объем инвестиций в основной капитал за счет всех источников -  всего</t>
  </si>
  <si>
    <t>Производство резиновых и пластмассовых изделий - всего</t>
  </si>
  <si>
    <t xml:space="preserve">Прочие - всего </t>
  </si>
  <si>
    <t>Наименование показателя</t>
  </si>
  <si>
    <t>Ед. изм.</t>
  </si>
  <si>
    <t>Итоги развития МО</t>
  </si>
  <si>
    <t>млн.руб.</t>
  </si>
  <si>
    <t>в т.ч. по видам экономической деятельности:</t>
  </si>
  <si>
    <t>%</t>
  </si>
  <si>
    <t>руб.</t>
  </si>
  <si>
    <t>Состояние основных видов экономической деятельности хозяйствующих субъектов МО</t>
  </si>
  <si>
    <t>Валовый выпуск продукции  в сельхозорганизациях</t>
  </si>
  <si>
    <t>Строительство</t>
  </si>
  <si>
    <t>Ввод в действие жилых домов</t>
  </si>
  <si>
    <t>кв. м</t>
  </si>
  <si>
    <t xml:space="preserve">Розничный товарооборот </t>
  </si>
  <si>
    <t xml:space="preserve">Индекс физического объема </t>
  </si>
  <si>
    <t>Малый бизнес</t>
  </si>
  <si>
    <t>ед.</t>
  </si>
  <si>
    <t>тыс.чел.</t>
  </si>
  <si>
    <t>тыс. чел.</t>
  </si>
  <si>
    <t>в том числе:</t>
  </si>
  <si>
    <t>тыс.руб.</t>
  </si>
  <si>
    <t>из них:</t>
  </si>
  <si>
    <t>(органы местного самоуправления при необходимости дополняют номенклатуру продукции)</t>
  </si>
  <si>
    <t>Средняя цена за единицу продукции, тыс. рублей</t>
  </si>
  <si>
    <t>А</t>
  </si>
  <si>
    <t>ПРОМЫШЛЕННОЕ ПРОИЗВОДСТВО:</t>
  </si>
  <si>
    <t>тыс. т</t>
  </si>
  <si>
    <t>млн. м3</t>
  </si>
  <si>
    <t>тыс. м3</t>
  </si>
  <si>
    <t>т</t>
  </si>
  <si>
    <t>ИТОГО</t>
  </si>
  <si>
    <t>тыс. шт</t>
  </si>
  <si>
    <t>тыс.пар</t>
  </si>
  <si>
    <t>тыс.шт</t>
  </si>
  <si>
    <t>м3</t>
  </si>
  <si>
    <t>тыс. м2</t>
  </si>
  <si>
    <t>тыс.т</t>
  </si>
  <si>
    <t>шт</t>
  </si>
  <si>
    <t>зерно</t>
  </si>
  <si>
    <t>картофель</t>
  </si>
  <si>
    <t>овощи</t>
  </si>
  <si>
    <t>мясо</t>
  </si>
  <si>
    <t>молоко</t>
  </si>
  <si>
    <t>яйца</t>
  </si>
  <si>
    <t>Государственное управление и обеспечение военной безопасности; обязательное социальное обеспечение</t>
  </si>
  <si>
    <t>Добыча полезных ископаемых</t>
  </si>
  <si>
    <t>Обрабатывающие производства</t>
  </si>
  <si>
    <t>Образование</t>
  </si>
  <si>
    <t>Здравоохранение и предоставление социальных услуг</t>
  </si>
  <si>
    <t>из них по отраслям социальной сферы:</t>
  </si>
  <si>
    <t>Прочие</t>
  </si>
  <si>
    <t>ГВт.ч
 (млн.  Квт.ч.)</t>
  </si>
  <si>
    <t>х</t>
  </si>
  <si>
    <t>Наименование элементарного вида деятельности,
 товара-представителя</t>
  </si>
  <si>
    <t>*) сопоставимая цена 1994 г. (рублей за единицу продукции)</t>
  </si>
  <si>
    <t>км (тыс.м)</t>
  </si>
  <si>
    <t xml:space="preserve">В том числе из общей численности работающих численность работников бюджетной сферы, финансируемой из консолидированного местного бюджета-всего, </t>
  </si>
  <si>
    <t>Производство кокса, нефтепродуктов - всего</t>
  </si>
  <si>
    <t xml:space="preserve">***) В данной форме органы местного самоуправления показывают только ту продукцию, которая производится в муниципальном образовании, остальные наименования товаров удаляются. </t>
  </si>
  <si>
    <t>финансовые показатели</t>
  </si>
  <si>
    <t>социальные показатели</t>
  </si>
  <si>
    <t>Фонд оплаты труда, млн. руб</t>
  </si>
  <si>
    <t>Промышленное производство:</t>
  </si>
  <si>
    <t xml:space="preserve"> в том числе по видам экономической деятельности:</t>
  </si>
  <si>
    <t>Индекс промышленного производства - всего***:</t>
  </si>
  <si>
    <t>Прибыль (убыток) до налогообложения, 
млн. руб.</t>
  </si>
  <si>
    <t>Произведено продукции в натуральном выражении</t>
  </si>
  <si>
    <t>Среднемесячная заработная плата, руб</t>
  </si>
  <si>
    <t>№ п/п</t>
  </si>
  <si>
    <t>Уд. вес выручки предприятий малого бизнеса (с учетом микропредприятий) в выручке  в целом по МО</t>
  </si>
  <si>
    <t>Среднесписочная численность работников (без внешних совместителей) по полному кругу организаций,</t>
  </si>
  <si>
    <t>Среднемесячная начисленная заработная плата (без выплат социального характера) по полному кругу организаций,</t>
  </si>
  <si>
    <t xml:space="preserve">Выручка от реализации продукции, работ, услуг (в действующих ценах) по полному кругу организаций, </t>
  </si>
  <si>
    <t xml:space="preserve">Выручка от реализации продукции, работ, услуг (в действующих ценах) предприятий малого бизнеса (с учетом микропредприятий) </t>
  </si>
  <si>
    <t>Наименование проекта</t>
  </si>
  <si>
    <t>Инвестор</t>
  </si>
  <si>
    <t>Количество ежегодно создаваемых новых рабочих мест, ед.</t>
  </si>
  <si>
    <t xml:space="preserve">Период реализации проекта </t>
  </si>
  <si>
    <t xml:space="preserve">Демография, трудовые ресурсы и уровень жизни населения </t>
  </si>
  <si>
    <t>Численность постоянного населения - всего</t>
  </si>
  <si>
    <t>Уровень регистрируемой безработицы (к трудоспособному населению)</t>
  </si>
  <si>
    <t>Прибыль прибыльных предприятий (с учетом предприятий малого бизнеса)</t>
  </si>
  <si>
    <t>из них по категориям работников:</t>
  </si>
  <si>
    <t>Наименование населенного пункта, где осуществляет деятельность предприятие</t>
  </si>
  <si>
    <t xml:space="preserve">Сельское, лесное хозяйство, охота, рыбаловство и рыбоводство, в том числе </t>
  </si>
  <si>
    <t>Растениеводство и животноводство, охота и предоставление соответствующих услуг в этих областях</t>
  </si>
  <si>
    <t>Лесоводство и лесозаготовки</t>
  </si>
  <si>
    <t>Рыболовство и рыбоводство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</si>
  <si>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</si>
  <si>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</si>
  <si>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 xml:space="preserve">Торговля оптовая и розничная; ремонт автотранспортных средств и мотоциклов </t>
  </si>
  <si>
    <t xml:space="preserve">Промышленное производство: </t>
  </si>
  <si>
    <t>Объем отгруженных товаров собственного производства, выполненных работ и услуг (В+C+D+E)</t>
  </si>
  <si>
    <t>Добыча полезных ископаемых (В):</t>
  </si>
  <si>
    <t xml:space="preserve">Объем отгруженных товаров собственного производства, выполненных работ и услуг </t>
  </si>
  <si>
    <t>Обрабатывающие производства (С):</t>
  </si>
  <si>
    <t>Обеспечение электрической энергией, газом и паром; кондиционирование воздуха (D):</t>
  </si>
  <si>
    <t>Объем отгруженных товаров собственного производства, выполненных работ и услуг</t>
  </si>
  <si>
    <t>Водоснабжение; водоотведение, организация сбора и утилизации отходов, деятельность по ликвидации загрязнений  (Е):</t>
  </si>
  <si>
    <t>Сельское, лесное хозяйство, охота, рыбаловство и рыбоводство:</t>
  </si>
  <si>
    <t>Индекс производства продукции в сельхозорганизациях</t>
  </si>
  <si>
    <t>Строительство:</t>
  </si>
  <si>
    <t>Объем работ</t>
  </si>
  <si>
    <t>Транспортировка и хранение:</t>
  </si>
  <si>
    <t>Грузооборот</t>
  </si>
  <si>
    <t>тыс.т/км</t>
  </si>
  <si>
    <t>Пассажирооборот</t>
  </si>
  <si>
    <t>тыс. пас/км</t>
  </si>
  <si>
    <t>Торговля оптовая и розничная; ремонт автотранспортных средств и мотоциклов</t>
  </si>
  <si>
    <t>Число действующих малых предприятий - всего</t>
  </si>
  <si>
    <t>Сельское, лесное хозяйство, охота, рыбаловство и рыбоводство (А) - всего, 
в том числе:</t>
  </si>
  <si>
    <t>Растениеводство и животноводство, охота и предоставление соответствующих услуг в этих областях - всего</t>
  </si>
  <si>
    <t>в том числе предприятия:</t>
  </si>
  <si>
    <t>Лесоводство и лесозаготовки - всего</t>
  </si>
  <si>
    <t>Рыболовство и рыбоводство - всего</t>
  </si>
  <si>
    <t>Добыча полезных ископаемых - всего (В)</t>
  </si>
  <si>
    <t>Добыча угля - всего</t>
  </si>
  <si>
    <t>Добыча сырой нефти и природного газа - всего</t>
  </si>
  <si>
    <t>Добыча металлических руд - всего</t>
  </si>
  <si>
    <t>Добыча прочих полезных ископаемых - всего</t>
  </si>
  <si>
    <t>Предоставление услуг в области добычи полезных ископаемых - всего</t>
  </si>
  <si>
    <t>Обрабатывающие производства, всего (С)</t>
  </si>
  <si>
    <t>Производство пищевых продуктов - всего</t>
  </si>
  <si>
    <t>Производство напитков - всего</t>
  </si>
  <si>
    <t>Производство текстильных изделий - всего</t>
  </si>
  <si>
    <t>Производство одежды - всего</t>
  </si>
  <si>
    <t>Обработка древесины и производство изделий из дерева и пробки, кроме мебели - всего</t>
  </si>
  <si>
    <t>Производство бумаги и бумажных изделий - всего</t>
  </si>
  <si>
    <t>Деятельность полиграфическая и копирование носителей информации - всего</t>
  </si>
  <si>
    <t>Производство химических веществ и химических продуктов - всего</t>
  </si>
  <si>
    <t>Производство лекарственных средств и материалов, применяемых в медицинских целях - всего</t>
  </si>
  <si>
    <t>Производство прочей неметаллической минеральной продукции - всего</t>
  </si>
  <si>
    <t>Производство металлургическое - всего</t>
  </si>
  <si>
    <t>Производство готовых металлических изделий, кроме машин и оборудования - всего</t>
  </si>
  <si>
    <t>Производство машин и оборудования, не включенных в другие группировки - всего</t>
  </si>
  <si>
    <t>Производство электрического оборудования - всего</t>
  </si>
  <si>
    <t>Производство автотранспортных средств, прицепов и полуприцепов - всего</t>
  </si>
  <si>
    <t>Производство прочих транспортных средств и оборудования - всего</t>
  </si>
  <si>
    <t>Ремонт и монтаж машин и оборудования - всего</t>
  </si>
  <si>
    <t>Производство прочих готовых изделий - всего</t>
  </si>
  <si>
    <t>Строительство (F)- всего</t>
  </si>
  <si>
    <t>Торговля оптовая и розничная; ремонт автотранспортных средств и мотоциклов (G) - всего</t>
  </si>
  <si>
    <t>Транспортировка и хранение (H)- всего</t>
  </si>
  <si>
    <t>Деятельность гостиниц и предприятий общественного питания (I)- всего</t>
  </si>
  <si>
    <t>Деятельность в области информации и связи (J) - всего</t>
  </si>
  <si>
    <t>Добыча угля</t>
  </si>
  <si>
    <t>Уголь, за исключением антрацита, угля коксующегося и угля бурого,тыс.т</t>
  </si>
  <si>
    <t>Уголь обогащенный, за исключением антрацита, угля коксующегося и угля бурого (лигнита),тыс.т</t>
  </si>
  <si>
    <t>Уголь бурый рядовой (лигнит),тыс.т</t>
  </si>
  <si>
    <t>Добыча сырой нефти и природного газа</t>
  </si>
  <si>
    <t>Нефть сырая,тыс.т</t>
  </si>
  <si>
    <t>Газ нефтяной попутный (газ горючий природный нефтяных месторождений),Миллион кубических метров</t>
  </si>
  <si>
    <t>Газ горючий природный (газ естественный),Миллион кубических метров</t>
  </si>
  <si>
    <t>Газ горючий природный  сжиженный и регазифицированный,тыс.т</t>
  </si>
  <si>
    <t>Конденсат газовый нестабильный,тыс.т</t>
  </si>
  <si>
    <t>Добыча металлических руд</t>
  </si>
  <si>
    <t>Руда железная товарная необогащенная,тыс.т</t>
  </si>
  <si>
    <t>Концентрат железорудный,тыс.т</t>
  </si>
  <si>
    <t>Добыча прочих полезных ископаемых</t>
  </si>
  <si>
    <t>Гранит, песчаник и прочий камень для памятников или строительства,тыс.т</t>
  </si>
  <si>
    <t>Гипс,тыс.т</t>
  </si>
  <si>
    <t>Пески природные,Тыс. куб.м</t>
  </si>
  <si>
    <t>Гранулы каменные, крошка и порошок,Тыс. куб.м</t>
  </si>
  <si>
    <t>Гравий,Тыс. куб.м</t>
  </si>
  <si>
    <t>Щебень,Тыс. куб.м</t>
  </si>
  <si>
    <t>Камень природный дробленный,Тыс. куб.м</t>
  </si>
  <si>
    <t>Смеси песчано-гравийные,Тыс. куб.м</t>
  </si>
  <si>
    <t>Торф фрезерный для сельского хозяйства,тыс.т</t>
  </si>
  <si>
    <t>Соль молотая,т</t>
  </si>
  <si>
    <t>Вода морская,т</t>
  </si>
  <si>
    <t>Транспортировка и хранение</t>
  </si>
  <si>
    <t>Деятельность в области информации и связи</t>
  </si>
  <si>
    <t>Производство пищевых продуктов</t>
  </si>
  <si>
    <t>Мясо крупного рогатого скота (говядина и телятина) парное, остывшее или охлажденное, в том числе для детского питания,т</t>
  </si>
  <si>
    <t>Свинина парная, остывшая или охлажденная, в том числе для детского питания,т</t>
  </si>
  <si>
    <t>Конина и мясо прочих животных семейства лошадиных парные, остывшие или охлажденные, в том числе для детского питания,т</t>
  </si>
  <si>
    <t>Субпродукты пищевые крупного рогатого скота, свиные, бараньи, козьи, лошадей, ослов, мулов, лошаков и прочих животных семейства лошадиных, оленьи и прочих животных семейства оленьих (оленевых) парные, остывшие или охлажденные, в том числе для детского пит,т</t>
  </si>
  <si>
    <t>Мясо крупного рогатого скота (говядина и телятина) замороженное, в том числе для детского питания,т</t>
  </si>
  <si>
    <t>Мясо лошадей (конина, жеребятина) и прочих животных семейства лошадиных замороженное, в том числе для детского питания,т</t>
  </si>
  <si>
    <t>Мясо и субпродукты пищевые прочие парные, остывшие, охлажденные или замороженные,т</t>
  </si>
  <si>
    <t>Жиры крупного рогатого скота, овец, коз и свиней,т</t>
  </si>
  <si>
    <t>Мясо птицы охлажденное, в том числе для детского питания,т</t>
  </si>
  <si>
    <t>Мясо сельскохозяйственной птицы замороженное, в том числе для детского питания,т</t>
  </si>
  <si>
    <t>Субпродукты сельскохозяйственной птицы пищевые, в том числе для детского питания,т</t>
  </si>
  <si>
    <t>Свинина соленая, в рассоле, копченая, сушеная (в том числе сублимационной сушки),т</t>
  </si>
  <si>
    <t>Мясо крупного рогатого скота соленое, в рассоле, копченое, сушеное (в том числе сублимационной сушки),т</t>
  </si>
  <si>
    <t>Мясо и мясные пищевые субпродукты прочие, соленые, в рассоле, копченые, сушеные (в том числе сублимационной сушки) (кроме мяса свиней и крупного рогатого скота); мясо птицы сухое, мука тонкого и грубого помола из мяса и мясных субпродуктов, пригодная для,т</t>
  </si>
  <si>
    <t>Изделия колбасные вареные, в том числе фаршированные,т</t>
  </si>
  <si>
    <t>Изделия колбасные кровяные,т</t>
  </si>
  <si>
    <t>Изделия колбасные копченые,т</t>
  </si>
  <si>
    <t>Изделия колбасные из термически обработанных ингредиентов,т</t>
  </si>
  <si>
    <t>Полуфабрикаты мясные, мясосодержащие, охлажденные, замороженные,т</t>
  </si>
  <si>
    <t>Изделия кулинарные мясные, мясосодержащие и из мяса и субпродуктов птицы охлажденные, замороженные,т</t>
  </si>
  <si>
    <t>Мука тонкого и грубого помола и гранулы из мяса или мясных субпродуктов, не пригодные для употребления в пищу,т</t>
  </si>
  <si>
    <t>Рыба и филе рыбное холодного копчения,т</t>
  </si>
  <si>
    <t>Рыба и филе рыбное горячего копчения,т</t>
  </si>
  <si>
    <t>Продукты готовые из рыбы прочие, не включенные в другие группировки,т</t>
  </si>
  <si>
    <t>Овощи (кроме картофеля) и грибы сушеные,т</t>
  </si>
  <si>
    <t>Овощи (кроме картофеля) и грибы, консервированные без уксуса или уксусной кислоты, прочие (кроме готовых овощных блюд),тыс.банок усл.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</si>
  <si>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кислотой,тыс.банок усл.</t>
  </si>
  <si>
    <t>Масло соевое и его фракции нерафинированные,т</t>
  </si>
  <si>
    <t>Масло подсолнечное и его фракции нерафинированные,т</t>
  </si>
  <si>
    <t>Масло рапсовое и его фракции нерафинированные,т</t>
  </si>
  <si>
    <t>Жмых и прочие твердые остатки растительных жиров или масел,т</t>
  </si>
  <si>
    <t>Масло соевое и его фракции рафинированные, но не подвергнутые химической модификации,т</t>
  </si>
  <si>
    <t>Масло подсолнечное и его фракции рафинированные, но не подвергнутые химической модификации,т</t>
  </si>
  <si>
    <t>Жиры и масла животные и растительные и их фракции гидрогенизированные и переэтерифицированные, но без дальнейшей обработки,т</t>
  </si>
  <si>
    <t>Маргарин,т</t>
  </si>
  <si>
    <t>Спреды растительно-сливочные, растительно-жировые,т</t>
  </si>
  <si>
    <t>Смеси топленые растительно-сливочные, растительно-жировые,т</t>
  </si>
  <si>
    <t>Жиры специального назначения,т</t>
  </si>
  <si>
    <t>Молоко, кроме сырого,т</t>
  </si>
  <si>
    <t>Сливки,т</t>
  </si>
  <si>
    <t>Масло сливочное,т</t>
  </si>
  <si>
    <t>Спреды и смеси топленые сливочно-растительные,т</t>
  </si>
  <si>
    <t>Сыры,т</t>
  </si>
  <si>
    <t>Творог,т</t>
  </si>
  <si>
    <t>Молоко и сливки, сгущенные или с добавками сахара или других подслащивающих веществ, не сухие,тыс.банок усл.</t>
  </si>
  <si>
    <t>Продукты кисломолочные (кроме сметаны),т</t>
  </si>
  <si>
    <t>Сметана,т</t>
  </si>
  <si>
    <t>Сыворотка,т</t>
  </si>
  <si>
    <t>Напитки молочные,т</t>
  </si>
  <si>
    <t>Продукты на основе творога,т</t>
  </si>
  <si>
    <t>Мороженое,т</t>
  </si>
  <si>
    <t>Мука пшеничная и пшенично-ржаная,т</t>
  </si>
  <si>
    <t>Мука из прочих зерновых культур,т</t>
  </si>
  <si>
    <t>Крупа, мука грубого помола и гранулы из зерновых культур, не включенные другие группировки,т</t>
  </si>
  <si>
    <t>Изделия хлебобулочные недлительного хранения,т</t>
  </si>
  <si>
    <t>Изделия мучные кондитерские, торты и пирожные недлительного хранения,т</t>
  </si>
  <si>
    <t>Хлебцы хрустящие, сухари, гренки и аналогичные обжаренные продукты,т</t>
  </si>
  <si>
    <t>Печенье и пряники имбирные и аналогичные изделия; печенье сладкое; вафли и вафельные облатки; торты и пирожные длительного хранения,т</t>
  </si>
  <si>
    <t>Изделия хлебобулочные сухие прочие или хлебобулочные изделия длительного хранения,т</t>
  </si>
  <si>
    <t>Изделия макаронные и аналогичные мучные изделия,т</t>
  </si>
  <si>
    <t>Кетчуп и соусы томатные прочие,тыс.банок усл.</t>
  </si>
  <si>
    <t>Майонезы,т</t>
  </si>
  <si>
    <t>Соусы майонезные,т</t>
  </si>
  <si>
    <t>Горчица готовая,т</t>
  </si>
  <si>
    <t>Соль пищевая,т</t>
  </si>
  <si>
    <t>Продукты пищевые готовые и блюда,т</t>
  </si>
  <si>
    <t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обогащенное,т</t>
  </si>
  <si>
    <t>Смеси молочные и продукты в жидкой форме для детей раннего возраста,т</t>
  </si>
  <si>
    <t>Яйца без скорлупы и желтки яичные, свежие или консервированные; яйца в скорлупе консервированные или вареные; белок яичный,т</t>
  </si>
  <si>
    <t>Продукты пищевые из муки, крупы, крахмала (кроме детского питания),т</t>
  </si>
  <si>
    <t>Корма животные сухие,т</t>
  </si>
  <si>
    <t>Комбикорма,т</t>
  </si>
  <si>
    <t>Корма для сельскохозяйственных животных прочие,т</t>
  </si>
  <si>
    <t>Концентраты и смеси кормовые,т</t>
  </si>
  <si>
    <t>Производство напитков</t>
  </si>
  <si>
    <t>Водка,Тысяча декалитров</t>
  </si>
  <si>
    <t>Пиво, кроме отходов пивоварения,Тысяча декалитров</t>
  </si>
  <si>
    <t>Солод,т</t>
  </si>
  <si>
    <t>Воды минеральные природные питьевые,Тысяча полулитров</t>
  </si>
  <si>
    <t>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веществ,Тысяча полулитров</t>
  </si>
  <si>
    <t>Напитки безалкогольные с соком, морсовые, на растительном сырье, на ароматизаторах, специального назначения и на минеральной воде,Тысяча декалитров</t>
  </si>
  <si>
    <t>Производство текстильных изделий</t>
  </si>
  <si>
    <t>Белье постельное,тыс.шт.</t>
  </si>
  <si>
    <t>Одеяла стеганые,тыс.шт.</t>
  </si>
  <si>
    <t>Производство одежды</t>
  </si>
  <si>
    <t>Комплекты, костюмы, куртки (пиджаки) и блейзеры мужские производственные и профессиональные,тыс.шт.</t>
  </si>
  <si>
    <t>Куртки мужские или для мальчиков из текстильных материалов, кроме трикотажных или вязаных,тыс.шт.</t>
  </si>
  <si>
    <t>Костюмы и комплекты мужские или для мальчиков из текстильных материалов, кроме трикотажных или вязаных,тыс.шт.</t>
  </si>
  <si>
    <t>Комбинезоны с нагрудниками и лямками мужские или для мальчиков из текстильных материалов, кроме трикотажных или вязаных,тыс.шт.</t>
  </si>
  <si>
    <t>Куртки женские или для девочек из текстильных материалов, кроме трикотажных или вязаных,тыс.шт.</t>
  </si>
  <si>
    <t>Платья женские или для девочек из текстильных материалов, кроме трикотажных или вязаных,тыс.шт.</t>
  </si>
  <si>
    <t>Рубашки мужские или для мальчиков из текстильных материалов, кроме трикотажных или вязаных,тыс.шт.</t>
  </si>
  <si>
    <t>Шляпы и прочие головные уборы, фетровые или плетеные или изготовленные путем соединения полосок из различных материалов, или трикотажные или вязаные, или из кружевных полотен, или прочих текстильных материалов, изготовленные из одного куска; сетки для вол,тыс.шт.</t>
  </si>
  <si>
    <t>Уборы головные прочие, кроме головных уборов из резины или пластмасс, защитных головных уборов и головных уборов из асбеста; ленты для шляп, подкладки, чехлы, шляпные каркасы, шляпные основы, козырьки и подбородочные ремни для головных уборов,тыс.шт.</t>
  </si>
  <si>
    <t>Изделия чулочно-носочные трикотажные или вязаные,тыс.пар</t>
  </si>
  <si>
    <t>Производство кожи и изделий из кожи</t>
  </si>
  <si>
    <t>Обувь на подошве и с верхом из резины или пластмассы, кроме водонепроницаемой или спортивной обуви,тыс.пар</t>
  </si>
  <si>
    <t>Обувь с верхом из кожи, кроме спортивной обуви, обуви с защитным металлическим подноском и различной специальной обуви,тыс.пар</t>
  </si>
  <si>
    <t>Обувь с верхом из текстильных материалов, кроме спортивной обуви,тыс.пар</t>
  </si>
  <si>
    <t>Обувь спортивная,тыс.пар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</si>
  <si>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</si>
  <si>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Пиломатериалы хвойных пород,Тыс. куб.м</t>
  </si>
  <si>
    <t>Пиломатериалы лиственных пород,Тыс. куб.м</t>
  </si>
  <si>
    <t>Шпалы деревянные для железных дорог непропитанные,тыс.шт.</t>
  </si>
  <si>
    <t>Древесина, профилированная по любой из кромок или пластей (включая планки и фризы для паркетного покрытия пола несобранные, штапики и багеты),Тыс. куб.м</t>
  </si>
  <si>
    <t>Щепа технологическая,Тысяча плотных кубических метров</t>
  </si>
  <si>
    <t>Шпалы деревянные для железных дорог пропитанные,Тыс. куб.м</t>
  </si>
  <si>
    <t>Фанера,Куб.м</t>
  </si>
  <si>
    <t>Плиты древесностружечные и аналогичные плиты из древесины или других одревесневших материалов,Условный кубический метр</t>
  </si>
  <si>
    <t>Плиты древесноволокнистые из древесины или других одревесневших материалов,Тысяча условных квадратных метров</t>
  </si>
  <si>
    <t>Окна и их коробки деревянные,тыс.кв.м</t>
  </si>
  <si>
    <t>Двери, их коробки и пороги деревянные,тыс.кв.м</t>
  </si>
  <si>
    <t>Изделия деревянные строительные и столярные, не включенные в другие группировки,Тыс. куб.м</t>
  </si>
  <si>
    <t>Дома деревянные заводского изготовления (дома стандартные),Тысяча квадратных метров общей площади</t>
  </si>
  <si>
    <t>Помещения деревянные контейнерного типа,шт</t>
  </si>
  <si>
    <t>Поддоны деревянные, включая  поддоны с бортами, и прочие деревянные погрузочные щиты,тыс.шт.</t>
  </si>
  <si>
    <t>Барабаны и катушки деревянные,Тыс. куб.м</t>
  </si>
  <si>
    <t>Гранулы топливные (пеллеты) из отходов деревопереработки,т</t>
  </si>
  <si>
    <t>Производство бумаги и бумажных изделий</t>
  </si>
  <si>
    <t>Целлюлоза древесная и целлюлоза из прочих волокнистых материалов,т</t>
  </si>
  <si>
    <t>Бумага и картон,т</t>
  </si>
  <si>
    <t>Бланки из бумаги или картона,Миллион штук</t>
  </si>
  <si>
    <t>Производство кокса и нефтепродуктов</t>
  </si>
  <si>
    <t>Бензин автомобильный,тыс.т</t>
  </si>
  <si>
    <t>Топливо дизельное,тыс.т</t>
  </si>
  <si>
    <t>Топливо судовое,тыс.т</t>
  </si>
  <si>
    <t>Бензин прямогонный,тыс.т</t>
  </si>
  <si>
    <t>Топливо легкое нефтяное дистиллятное, дистилляты легкие, не включенные в другие группировки,тыс.т</t>
  </si>
  <si>
    <t>Топливо реактивное керосинового типа,тыс.т</t>
  </si>
  <si>
    <t>Газойли,тыс.т</t>
  </si>
  <si>
    <t>Мазут топочный,тыс.т</t>
  </si>
  <si>
    <t>Топливо жидкое прочее, не включенное в другие группировки,тыс.т</t>
  </si>
  <si>
    <t>Масла моторные,тыс.т</t>
  </si>
  <si>
    <t>Масла гидравлические,тыс.т</t>
  </si>
  <si>
    <t>Масла индустриальные,тыс.т</t>
  </si>
  <si>
    <t>Масла электроизоляционные,тыс.т</t>
  </si>
  <si>
    <t>Масла трансмиссионные для подвижной техники,тыс.т</t>
  </si>
  <si>
    <t>Масла компрессорные и турбинные,тыс.т</t>
  </si>
  <si>
    <t>Масла нефтяные смазочные прочие, не включенные в другие группировки,тыс.т</t>
  </si>
  <si>
    <t>Пропан и бутан, сжиженные,тыс.т</t>
  </si>
  <si>
    <t>Конденсат газовый стабильный,тыс.т</t>
  </si>
  <si>
    <t>Кокс нефтяной некальцинированный,тыс.т</t>
  </si>
  <si>
    <t>Битумы нефтяные,тыс.т</t>
  </si>
  <si>
    <t>Производство химических веществ и химических продуктов</t>
  </si>
  <si>
    <t>Аргон,Тыс. куб.м</t>
  </si>
  <si>
    <t>Азот,Тыс. куб.м</t>
  </si>
  <si>
    <t>Кислород,Тыс. куб.м</t>
  </si>
  <si>
    <t>Диоксид углерода (газ углекислый),т</t>
  </si>
  <si>
    <t>Хлор,т</t>
  </si>
  <si>
    <t>Соединения неметаллов с галогенами или серой,т</t>
  </si>
  <si>
    <t>Металлы щелочные и щелочно-земельные; металлы редкоземельные, включая скандий и иттрий; ртуть,т</t>
  </si>
  <si>
    <t>Хлорид водорода, кислота соляная,т</t>
  </si>
  <si>
    <t>Олеум, кислота серная,тыс.т</t>
  </si>
  <si>
    <t>Гидроксид натрия (сода каустическая),тыс.т</t>
  </si>
  <si>
    <t>Галогениды металлов,т</t>
  </si>
  <si>
    <t>Гипохлориты, хлораты и перхлораты,т</t>
  </si>
  <si>
    <t>Пероксид водорода (перекись водорода),т</t>
  </si>
  <si>
    <t>Углеводороды ациклические,т</t>
  </si>
  <si>
    <t>Бензолы,т</t>
  </si>
  <si>
    <t>Стирол,т</t>
  </si>
  <si>
    <t>Этилбензолы,т</t>
  </si>
  <si>
    <t>Производные ациклических углеводородов хлорированные,т</t>
  </si>
  <si>
    <t>Спирт метиловый (метанол),т</t>
  </si>
  <si>
    <t>Диолы, спирты многоатомные, спирты циклические и их производные,т</t>
  </si>
  <si>
    <t>Кислоты ненасыщенные монокарбоновые, циклоалкановые, циклоалкеновые или циклотерпеновые ациклические поликарбоновые и производные этих соединений,т</t>
  </si>
  <si>
    <t>Соединения с аминной функциональной группой,т</t>
  </si>
  <si>
    <t>Соединения сераорганические и прочие соединения элементоорганические,т</t>
  </si>
  <si>
    <t>Соединения гетероциклические, не включенные в другие группировки; кислоты нуклеиновые и их соли,т</t>
  </si>
  <si>
    <t>Эфиры простые, пероксиды органические, эпоксиды, ацетали и полуацетали и их производные,т</t>
  </si>
  <si>
    <t>Производные продуктов растительного происхождения или смол,т</t>
  </si>
  <si>
    <t>Уголь древесный,т</t>
  </si>
  <si>
    <t>Кислота азотная неконцентрированная в моногидрате,т</t>
  </si>
  <si>
    <t>Аммиак,тыс.т</t>
  </si>
  <si>
    <t>Удобрения азотные минеральные или химические (в пересчете на 100% азота),тыс.т</t>
  </si>
  <si>
    <t>Пластмассы в первичных формах,т</t>
  </si>
  <si>
    <t>Материалы лакокрасочные на основе полимеров,т</t>
  </si>
  <si>
    <t>Материалы лакокрасочные и аналогичные для нанесения покрытий прочие; краски художественные и полиграфические,т</t>
  </si>
  <si>
    <t>Мыло туалетное жидкое,т</t>
  </si>
  <si>
    <t>Средства моющие,т</t>
  </si>
  <si>
    <t>Шампуни, лаки для волос, средства для завивки или распрямления волос,тыс.шт.</t>
  </si>
  <si>
    <t>Материалы смазочные,т</t>
  </si>
  <si>
    <t>Антидетонаторы; присадки к топливу и смазочным материалам и аналогичные продукты,т</t>
  </si>
  <si>
    <t>Составы для травления металлических поверхностей; флюсы; ускорители вулканизации каучука готовые, пластификаторы составные и стабилизаторы для резин и пластмасс; катализаторы, не включенные в другие группировки; алкилбензолы смешанные и алкилнафталины сме,т</t>
  </si>
  <si>
    <t>Производство лекарственных средств и материалов, применяемых в медицинских целях</t>
  </si>
  <si>
    <t>Лактоны, не включенные в другие группировки; соединения гетероциклические только с гетероатомом (атомами) азота, содержащие неконденсированное пиразольное кольцо, пиримидиновое кольцо, пиперазиновое кольцо, неконденсированное триазиновое кольцо или феноти,т</t>
  </si>
  <si>
    <t>Сульфамиды,т</t>
  </si>
  <si>
    <t>Гликозиды, алкалоиды растительного происхождения, их соли, простые и сложные эфиры и прочие производные,т</t>
  </si>
  <si>
    <t>Антибиотики,т</t>
  </si>
  <si>
    <t>Производство резиновых и пластмассовых изделий</t>
  </si>
  <si>
    <t>Рукава из вулканизированной резины, кроме твердой резины (эбонита),Километр;тысяча метров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</si>
  <si>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резины,т</t>
  </si>
  <si>
    <t>Трубы, трубки и шланги и их фитинги пластмассовые,т</t>
  </si>
  <si>
    <t>Плиты, листы, пленка и полосы (ленты) полимерные, неармированные или не комбинированные с другими материалами,т</t>
  </si>
  <si>
    <t>Плиты, листы, пленка и полосы (ленты) прочие пластмассовые непористые,т</t>
  </si>
  <si>
    <t>Мешки и сумки, включая конические, из полимеров этилена,тыс.шт.</t>
  </si>
  <si>
    <t>Коробки, ящики, корзины и аналогичные пластмассовые изделия,тыс.шт.</t>
  </si>
  <si>
    <t>Бутыли, бутылки, флаконы и аналогичные изделия из пластмасс,тыс.шт.</t>
  </si>
  <si>
    <t>Блоки дверные пластмассовые и пороги для них,Квадратный метр</t>
  </si>
  <si>
    <t>Блоки оконные пластмассовые,Квадратный метр</t>
  </si>
  <si>
    <t>Фурнитура для мебели, транспортных средств и аналогичные пластмассовые изделия; статуэтки и прочие декоративные изделия пластмассовые,т</t>
  </si>
  <si>
    <t>Производство прочей неметаллической минеральной продукции</t>
  </si>
  <si>
    <t>Кирпич керамический неогнеупорный строительный,Миллион условных кирпичей</t>
  </si>
  <si>
    <t>Портландцемент, цемент глиноземистый, цемент шлаковый и аналогичные гидравлические цементы,тыс.т</t>
  </si>
  <si>
    <t>Плиты из цемента, бетона или искусственного камня,тыс.кв.м</t>
  </si>
  <si>
    <t>Блоки стеновые силикатные,Миллион условных кирпичей</t>
  </si>
  <si>
    <t>Блоки и прочие изделия сборные строительные для зданий и сооружений из цемента, бетона или искусственного камня,Тыс. куб.м</t>
  </si>
  <si>
    <t>Изделия из гипса строительные,тыс.кв.м</t>
  </si>
  <si>
    <t>Бетон, готовый для заливки (товарный бетон),Тыс. куб.м</t>
  </si>
  <si>
    <t>Растворы строительные,Тыс. куб.м</t>
  </si>
  <si>
    <t>Смеси асфальтобетонные дорожные, аэродромные и асфальтобетон горячие,т</t>
  </si>
  <si>
    <t>Материалы и изделия минеральные теплоизоляционные,Тыс. куб.м</t>
  </si>
  <si>
    <t>Материалы и изделия минеральные звукоизоляционные,Тыс. куб.м</t>
  </si>
  <si>
    <t>Производство металлургическое</t>
  </si>
  <si>
    <t>Чугун зеркальный и передельный в чушках, болванках или в прочих первичных формах,тыс.т</t>
  </si>
  <si>
    <t>Ферросилиций,т</t>
  </si>
  <si>
    <t>Сталь нелегированная в слитках или в прочих первичных формах и полуфабрикаты из нелегированной стали,т</t>
  </si>
  <si>
    <t>Сталь легированная прочая в слитках или в прочих первичных формах и полуфабрикаты из прочей легированной стали,т</t>
  </si>
  <si>
    <t>Прокат листовой из нелегированных сталей, шириной не менее 600 мм, плакированный, с гальваническим или иным покрытием,т</t>
  </si>
  <si>
    <t>Профили незамкнутые холодной штамповки или гибки из нелегированных сталей,т</t>
  </si>
  <si>
    <t>Алюминий первичный,т</t>
  </si>
  <si>
    <t>Сплавы на основе первичного алюминия,т</t>
  </si>
  <si>
    <t>Алюминий вторичный и его сплавы,т</t>
  </si>
  <si>
    <t>Порошки алюминиевые и чешуйки,т</t>
  </si>
  <si>
    <t>Производство готовых металлических изделий, кроме машин и оборудования</t>
  </si>
  <si>
    <t>Конструкции и детали конструкций из черных металлов,тыс.т</t>
  </si>
  <si>
    <t>Котлы водогрейные центрального отопления для производства горячей воды или пара низкого давления,Мегаватт;тысяча киловатт</t>
  </si>
  <si>
    <t>Резервуары, цистерны, баки и аналогичные емкости (кроме емкостей для сжатых или сжиженных газов) из чугуна, стали или алюминия, вместимостью более 300 л, без механического или теплотехнического оборудования,шт</t>
  </si>
  <si>
    <t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оборудованием,тыс.шт.</t>
  </si>
  <si>
    <t>Проволока скрученная, канаты, шнуры плетеные, стропы и аналогичные изделия из черных металлов без электрической изоляции,т</t>
  </si>
  <si>
    <t>Проволока колючая из черных металлов; проволока скрученная, канаты, ленты плетеные и аналогичные изделия из меди или алюминия без электрической изоляции,т</t>
  </si>
  <si>
    <t>Изделия крепежные и винты крепежные,т</t>
  </si>
  <si>
    <t>Производство компьютеров, электронных и оптических изделий</t>
  </si>
  <si>
    <t>Аккумуляторы свинцовые для запуска поршневых двигателей,тыс.шт.</t>
  </si>
  <si>
    <t>Проводники электрические прочие на напряжение не более 1 кВ,Километр;тысяча метров</t>
  </si>
  <si>
    <t>Проводники электрические прочие на напряжение более 1 кВ,Километр;тысяча метров</t>
  </si>
  <si>
    <t>Производство машин и оборудования, не включенных в другие группировки</t>
  </si>
  <si>
    <t>Насосы центробежные подачи жидкостей прочие; насосы прочие,шт</t>
  </si>
  <si>
    <t>Краны, вентили, клапаны и аналогичная арматура для трубопроводов, котлов, цистерн, баков и аналогичных емкостей,тыс.шт.</t>
  </si>
  <si>
    <t>Машины литейные для металлургического производства,т</t>
  </si>
  <si>
    <t>Станы прокатные металлургического производства,т</t>
  </si>
  <si>
    <t>Производство автотранспортных средств, прицепов и полуприцепов</t>
  </si>
  <si>
    <t>Кузова для автотранспортных средств,шт</t>
  </si>
  <si>
    <t>Прицепы и полуприцепы прочие, не включенные в другие группировки,шт</t>
  </si>
  <si>
    <t>Производство прочих транспортных средств и оборудования</t>
  </si>
  <si>
    <t>Самолеты с массой пустого снаряженного аппарата свыше 15000 кг,шт</t>
  </si>
  <si>
    <t>Производство мебели</t>
  </si>
  <si>
    <t>Мебель деревянная для офисов,Тыс.руб.</t>
  </si>
  <si>
    <t>Столы кухонные,шт</t>
  </si>
  <si>
    <t>Матрасы, кроме матрасных основ,шт</t>
  </si>
  <si>
    <t>Кровати деревянные,шт</t>
  </si>
  <si>
    <t>Шкафы деревянные для спальни,шт</t>
  </si>
  <si>
    <t>Столы обеденные деревянные для столовой и гостиной,шт</t>
  </si>
  <si>
    <t>Столы журнальные деревянные,шт</t>
  </si>
  <si>
    <t>Шкафы деревянные для столовой и гостиной,шт</t>
  </si>
  <si>
    <t>тыс. банок</t>
  </si>
  <si>
    <t>Тыс. декалитров</t>
  </si>
  <si>
    <t>Тысяча полулитров</t>
  </si>
  <si>
    <t>шт.</t>
  </si>
  <si>
    <t>т.</t>
  </si>
  <si>
    <t>млн. шт.</t>
  </si>
  <si>
    <t>тыс. м</t>
  </si>
  <si>
    <t>м2</t>
  </si>
  <si>
    <t>млн. курпич.</t>
  </si>
  <si>
    <t>тыс.кв.м</t>
  </si>
  <si>
    <t>Тыс. куб.м</t>
  </si>
  <si>
    <t>Мегаватт</t>
  </si>
  <si>
    <t>Обеспечение электрической энергией, газом и паром; кондиционирование воздуха (раздел D)</t>
  </si>
  <si>
    <t xml:space="preserve"> Добыча полезных ископаемых (Раздел В)</t>
  </si>
  <si>
    <t xml:space="preserve"> Обрабатывающие производства (Раздел  С)</t>
  </si>
  <si>
    <t>Электроэнергия, произведенная тепловыми электростанциями,Гигаватт-час (миллион киловатт-часов)</t>
  </si>
  <si>
    <t>Электроэнергия, произведенная гидроэлектростанциями,Гигаватт-час (миллион киловатт-часов)</t>
  </si>
  <si>
    <t>Энергия тепловая, отпущенная тепловыми электроцентралями (ТЭЦ),Тысяча гигакалорий</t>
  </si>
  <si>
    <t>Энергия тепловая, отпущенная промышленными утилизационными установками,Тысяча гигакалорий</t>
  </si>
  <si>
    <t>Тысяча гигакалорий</t>
  </si>
  <si>
    <t>Лесоматериалы хвойных пород,Тысяча плотных кубических метров</t>
  </si>
  <si>
    <t>Лесоматериалы лиственных пород, за исключением тропических пород,Тысяча плотных кубических метров</t>
  </si>
  <si>
    <t>Древесина топливная,Тысяча плотных кубических метров</t>
  </si>
  <si>
    <t>тыс плотн м3</t>
  </si>
  <si>
    <t>Итого по промышленному производству (сумма разделов  В+C+D)</t>
  </si>
  <si>
    <t>Растениеводство и животноводство</t>
  </si>
  <si>
    <t>Руды и концентраты серебряные,кг</t>
  </si>
  <si>
    <t>Руды и концентраты золотосодержащие,кг</t>
  </si>
  <si>
    <t>кг.</t>
  </si>
  <si>
    <t>Деятельность в области культуры, спорта, организации досуга и развлечений, в том числе:</t>
  </si>
  <si>
    <t>**) индекс производства продукции расчитывается по разделам видов экономической деятельности и в целом по промышленности, лесозаготовкам, с/х</t>
  </si>
  <si>
    <t>Объем отгруженных товаров собственного производства, выполненных работ и услуг собственными силами (В+С+D+E):</t>
  </si>
  <si>
    <t xml:space="preserve">Сельское, лесное хозяйство, охота, рыболовство и рыбоводство, в том числе </t>
  </si>
  <si>
    <t>Индекс промышленного производства (В+C+D+E)</t>
  </si>
  <si>
    <t xml:space="preserve">Среднемесячная начисленная заработная плата работников бюджетной сферы, финансируемой из консолидированного местного бюджета - всего </t>
  </si>
  <si>
    <t>Объем произведенной продукции в сопоставимых ценах, тыс. рублей</t>
  </si>
  <si>
    <t>Количество индивидуальных предпринимателей - всего</t>
  </si>
  <si>
    <t>Источники финансирования проекта</t>
  </si>
  <si>
    <t xml:space="preserve">Проектная мощность, ед. изм </t>
  </si>
  <si>
    <t>Размер средней заработной платы, руб.</t>
  </si>
  <si>
    <t xml:space="preserve">Объем инвестиций, 
млн руб. </t>
  </si>
  <si>
    <t xml:space="preserve"> в том числе бюджетные инвестиции</t>
  </si>
  <si>
    <t>Наименование 
городского (сельского) поселения и населенного пункта на территории которого реализуется (предполагается реализация) инвестпроекта</t>
  </si>
  <si>
    <t>….</t>
  </si>
  <si>
    <t>Значение показателя за отчетный период</t>
  </si>
  <si>
    <t>Значение показателя за соответствующий период прошлого года</t>
  </si>
  <si>
    <t>Динамика, %</t>
  </si>
  <si>
    <t>значение показателя за отчетный период</t>
  </si>
  <si>
    <t>значение показателя за соответствующий период прошлого года</t>
  </si>
  <si>
    <t>значение показателя за соответствующий период</t>
  </si>
  <si>
    <t>Приложение 3 к отчету</t>
  </si>
  <si>
    <t>значение показаталя за отчетный период</t>
  </si>
  <si>
    <t>Приложение 1 к отчету</t>
  </si>
  <si>
    <t>Приложение 2 к отчету</t>
  </si>
  <si>
    <t>7 =
итог гр.5/
итог гр.6
* 100</t>
  </si>
  <si>
    <t>Индекса производства, %</t>
  </si>
  <si>
    <t>Квартальный отчет предоставляется не позднее 15 числа второго месяца после отчетного периода, годовой 
отчет - не позднее 10 марта года, следующего за отчетным годом</t>
  </si>
  <si>
    <t>Всего, в т.ч. по годам:</t>
  </si>
  <si>
    <t>ООО "Урожай"</t>
  </si>
  <si>
    <t>ООО " Шерагульское"</t>
  </si>
  <si>
    <t>ООО "Дельта"</t>
  </si>
  <si>
    <t>Филиал "Разрез тулунуголь" ООО "ЭН+УГОЛЬ"</t>
  </si>
  <si>
    <t>ООО "Мугунский южный разрез"</t>
  </si>
  <si>
    <t>Азейское, Алгатуйское, Гадалейское сельские поселения</t>
  </si>
  <si>
    <t>Мугунское сельское поселение</t>
  </si>
  <si>
    <t>*</t>
  </si>
  <si>
    <t>ООО "Стройпром"</t>
  </si>
  <si>
    <t>д. Казакова</t>
  </si>
  <si>
    <t>МУСХП "Центральное"</t>
  </si>
  <si>
    <t>Азейское, Алгатуйское, Бурхунское, Будаговское, Писаревское, Шарагульское сельские поселения</t>
  </si>
  <si>
    <t>ООО "Ремстройсервис"</t>
  </si>
  <si>
    <t>п.Аршан</t>
  </si>
  <si>
    <t>Тулунский филиал АО "Дорожная служба Иркутской области"</t>
  </si>
  <si>
    <t>ООО "Казачка Ия"</t>
  </si>
  <si>
    <t>ООО "АЗС-1"</t>
  </si>
  <si>
    <t>Тулунский район</t>
  </si>
  <si>
    <t xml:space="preserve">Диагностика состояния экономики и предприятий </t>
  </si>
  <si>
    <t>Пар и горячая вода,Тысяча гигакалорий (МУСХП "Центральное")</t>
  </si>
  <si>
    <t>Энергия тепловая, отпущенная котельными,Тысяча гигакалорий (МУП "Афанасьевское", ООО "Теплосервис")</t>
  </si>
  <si>
    <t>Электроэнергия,Гигаватт-час (миллион киловатт-часов) (ООО "Ремстройсервис")</t>
  </si>
  <si>
    <t>рапс</t>
  </si>
  <si>
    <t>лён</t>
  </si>
  <si>
    <t>соя</t>
  </si>
  <si>
    <t>Культура</t>
  </si>
  <si>
    <t>Управление</t>
  </si>
  <si>
    <t>деятельность в области спорта, отдыха и развлечений</t>
  </si>
  <si>
    <t>Аналитический отчет о социально-экономической ситуации в МО "Тулунский район"</t>
  </si>
  <si>
    <t>1.</t>
  </si>
  <si>
    <t>-</t>
  </si>
  <si>
    <t>ИТОГО:</t>
  </si>
  <si>
    <r>
      <t xml:space="preserve">Сводный перечень инвестиционных проектов 
</t>
    </r>
    <r>
      <rPr>
        <b/>
        <u/>
        <sz val="14"/>
        <rFont val="Times New Roman"/>
        <family val="1"/>
        <charset val="204"/>
      </rPr>
      <t/>
    </r>
  </si>
  <si>
    <t>МО "Тулунский район"</t>
  </si>
  <si>
    <t>(наименование муниципального района, муниципального округа, городского округа)</t>
  </si>
  <si>
    <t>ВСЕГО по муниципальному образованию:</t>
  </si>
  <si>
    <t>Фонд начисленной заработной платы по полному кругу организаций</t>
  </si>
  <si>
    <t>г. Тулун, Тулунский, Куйтунский р-ны</t>
  </si>
  <si>
    <t>д. Бюлюшкина</t>
  </si>
  <si>
    <t>с. Шерагул</t>
  </si>
  <si>
    <t>п. Ишидей</t>
  </si>
  <si>
    <t>Доломит некальцинированный, тыс.т</t>
  </si>
  <si>
    <t>Расчет индексов производства продукции
по элементарному виду деятельности,  исходя из динамики по товарам-представителям</t>
  </si>
  <si>
    <t xml:space="preserve">Сельское, лесное хозяйство, охота, рыбаловство и рыбоводство, в том числе: </t>
  </si>
  <si>
    <t>Сельское, лесное хозяйство, охота, рыболовство и рыбоводство, в том числе:</t>
  </si>
  <si>
    <t xml:space="preserve">Сельское, лесное хозяйство, охота, рыболовство и рыбоводство, в том числе: </t>
  </si>
  <si>
    <t>за 1 квартал 2026 год</t>
  </si>
  <si>
    <t>2,218,2</t>
  </si>
  <si>
    <t xml:space="preserve"> МО "Тулунский район" за 1 квартал 2026 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</si>
</sst>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1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</font>
    <font>
      <sz val="14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color rgb="FF0070C0"/>
      <name val="Times New Roman"/>
      <family val="1"/>
      <charset val="204"/>
    </font>
    <font>
      <b/>
      <i/>
      <sz val="14"/>
      <color rgb="FF0070C0"/>
      <name val="Times New Roman"/>
      <family val="1"/>
      <charset val="204"/>
    </font>
    <font>
      <b/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b/>
      <i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6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6" borderId="0" xfId="0" applyFont="1" applyFill="1"/>
    <xf numFmtId="0" fontId="11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3" fillId="0" borderId="0" xfId="0" applyFont="1"/>
    <xf numFmtId="164" fontId="6" fillId="0" borderId="0" xfId="0" applyNumberFormat="1" applyFont="1" applyAlignment="1"/>
    <xf numFmtId="0" fontId="14" fillId="0" borderId="0" xfId="0" applyFont="1"/>
    <xf numFmtId="0" fontId="14" fillId="6" borderId="0" xfId="0" applyFont="1" applyFill="1"/>
    <xf numFmtId="0" fontId="6" fillId="6" borderId="0" xfId="0" applyFont="1" applyFill="1"/>
    <xf numFmtId="0" fontId="15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8" fillId="6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164" fontId="1" fillId="6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6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/>
    </xf>
    <xf numFmtId="164" fontId="1" fillId="6" borderId="1" xfId="0" applyNumberFormat="1" applyFont="1" applyFill="1" applyBorder="1" applyAlignment="1">
      <alignment vertical="center"/>
    </xf>
    <xf numFmtId="164" fontId="1" fillId="6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1" fillId="0" borderId="0" xfId="0" applyFont="1"/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2" fillId="6" borderId="1" xfId="0" applyNumberFormat="1" applyFont="1" applyFill="1" applyBorder="1" applyAlignment="1">
      <alignment horizontal="right" vertical="center" wrapText="1"/>
    </xf>
    <xf numFmtId="164" fontId="2" fillId="6" borderId="1" xfId="0" applyNumberFormat="1" applyFont="1" applyFill="1" applyBorder="1" applyAlignment="1">
      <alignment vertical="center" wrapText="1"/>
    </xf>
    <xf numFmtId="0" fontId="19" fillId="6" borderId="0" xfId="0" applyFont="1" applyFill="1" applyAlignment="1">
      <alignment vertical="center"/>
    </xf>
    <xf numFmtId="0" fontId="19" fillId="6" borderId="0" xfId="0" applyFont="1" applyFill="1"/>
    <xf numFmtId="0" fontId="18" fillId="6" borderId="0" xfId="0" applyFont="1" applyFill="1" applyAlignment="1">
      <alignment vertical="center"/>
    </xf>
    <xf numFmtId="0" fontId="18" fillId="6" borderId="0" xfId="0" applyFont="1" applyFill="1"/>
    <xf numFmtId="164" fontId="3" fillId="6" borderId="1" xfId="0" applyNumberFormat="1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horizontal="right" vertical="center" wrapText="1"/>
    </xf>
    <xf numFmtId="0" fontId="20" fillId="6" borderId="0" xfId="0" applyFont="1" applyFill="1" applyAlignment="1">
      <alignment vertical="center"/>
    </xf>
    <xf numFmtId="0" fontId="20" fillId="6" borderId="0" xfId="0" applyFont="1" applyFill="1"/>
    <xf numFmtId="164" fontId="8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1" fontId="8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vertical="center" wrapText="1"/>
    </xf>
    <xf numFmtId="1" fontId="2" fillId="6" borderId="1" xfId="0" applyNumberFormat="1" applyFont="1" applyFill="1" applyBorder="1" applyAlignment="1">
      <alignment vertical="center" wrapText="1"/>
    </xf>
    <xf numFmtId="165" fontId="8" fillId="6" borderId="1" xfId="0" applyNumberFormat="1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1" fontId="3" fillId="6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2" fillId="0" borderId="0" xfId="0" applyFont="1"/>
    <xf numFmtId="0" fontId="24" fillId="0" borderId="0" xfId="0" applyFont="1" applyAlignment="1">
      <alignment vertical="top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7" fillId="6" borderId="0" xfId="0" applyFont="1" applyFill="1" applyAlignment="1">
      <alignment vertical="center"/>
    </xf>
    <xf numFmtId="164" fontId="25" fillId="6" borderId="0" xfId="0" applyNumberFormat="1" applyFont="1" applyFill="1" applyAlignment="1">
      <alignment vertical="center"/>
    </xf>
    <xf numFmtId="0" fontId="23" fillId="6" borderId="0" xfId="0" applyFont="1" applyFill="1" applyAlignment="1">
      <alignment vertical="center"/>
    </xf>
    <xf numFmtId="0" fontId="25" fillId="6" borderId="0" xfId="0" applyFont="1" applyFill="1" applyAlignment="1">
      <alignment vertical="center"/>
    </xf>
    <xf numFmtId="0" fontId="28" fillId="6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26" fillId="6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Border="1"/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148"/>
  <sheetViews>
    <sheetView tabSelected="1" view="pageBreakPreview" topLeftCell="A157" zoomScale="75" zoomScaleNormal="75" zoomScaleSheetLayoutView="75" workbookViewId="0">
      <selection activeCell="F1" sqref="F1:J1048576"/>
    </sheetView>
  </sheetViews>
  <sheetFormatPr defaultColWidth="9.109375" defaultRowHeight="25.2" x14ac:dyDescent="0.45"/>
  <cols>
    <col min="1" max="1" width="77.44140625" style="1" customWidth="1"/>
    <col min="2" max="2" width="16.88671875" style="1" customWidth="1"/>
    <col min="3" max="3" width="20.5546875" style="50" customWidth="1"/>
    <col min="4" max="4" width="24.6640625" style="50" customWidth="1"/>
    <col min="5" max="5" width="16.33203125" style="50" customWidth="1"/>
    <col min="6" max="6" width="14.88671875" style="179" customWidth="1"/>
    <col min="7" max="16384" width="9.109375" style="1"/>
  </cols>
  <sheetData>
    <row r="1" spans="1:10" ht="37.200000000000003" customHeight="1" x14ac:dyDescent="0.3">
      <c r="A1" s="8"/>
      <c r="B1" s="8"/>
      <c r="C1" s="199" t="s">
        <v>488</v>
      </c>
      <c r="D1" s="200"/>
      <c r="E1" s="200"/>
      <c r="F1" s="180"/>
      <c r="G1" s="181"/>
      <c r="H1" s="181"/>
    </row>
    <row r="2" spans="1:10" ht="57.75" customHeight="1" x14ac:dyDescent="0.3">
      <c r="A2" s="4"/>
      <c r="B2" s="4"/>
      <c r="C2" s="200"/>
      <c r="D2" s="200"/>
      <c r="E2" s="200"/>
      <c r="F2" s="180"/>
      <c r="G2" s="181"/>
      <c r="H2" s="181"/>
    </row>
    <row r="3" spans="1:10" ht="17.25" customHeight="1" x14ac:dyDescent="0.3">
      <c r="A3" s="201"/>
      <c r="B3" s="201"/>
      <c r="C3" s="201"/>
      <c r="D3" s="201"/>
      <c r="E3" s="201"/>
      <c r="F3" s="180"/>
      <c r="G3" s="181"/>
      <c r="H3" s="181"/>
    </row>
    <row r="4" spans="1:10" ht="20.25" customHeight="1" x14ac:dyDescent="0.3">
      <c r="A4" s="201" t="s">
        <v>518</v>
      </c>
      <c r="B4" s="201"/>
      <c r="C4" s="201"/>
      <c r="D4" s="201"/>
      <c r="E4" s="201"/>
      <c r="F4" s="180"/>
      <c r="G4" s="181"/>
      <c r="H4" s="181"/>
    </row>
    <row r="5" spans="1:10" ht="16.5" customHeight="1" x14ac:dyDescent="0.3">
      <c r="A5" s="201" t="s">
        <v>536</v>
      </c>
      <c r="B5" s="201"/>
      <c r="C5" s="201"/>
      <c r="D5" s="201"/>
      <c r="E5" s="201"/>
      <c r="F5" s="181"/>
      <c r="G5" s="181"/>
      <c r="H5" s="181"/>
    </row>
    <row r="6" spans="1:10" ht="15" customHeight="1" x14ac:dyDescent="0.3">
      <c r="A6" s="54"/>
      <c r="B6" s="54"/>
      <c r="C6" s="54"/>
      <c r="D6" s="54"/>
      <c r="E6" s="54"/>
      <c r="F6" s="181"/>
      <c r="G6" s="181"/>
      <c r="H6" s="181"/>
    </row>
    <row r="7" spans="1:10" ht="14.25" customHeight="1" x14ac:dyDescent="0.3">
      <c r="A7" s="197" t="s">
        <v>6</v>
      </c>
      <c r="B7" s="197" t="s">
        <v>7</v>
      </c>
      <c r="C7" s="198" t="s">
        <v>476</v>
      </c>
      <c r="D7" s="198" t="s">
        <v>477</v>
      </c>
      <c r="E7" s="198" t="s">
        <v>478</v>
      </c>
      <c r="F7" s="181"/>
      <c r="G7" s="181"/>
      <c r="H7" s="181"/>
    </row>
    <row r="8" spans="1:10" ht="21" customHeight="1" x14ac:dyDescent="0.25">
      <c r="A8" s="197"/>
      <c r="B8" s="197"/>
      <c r="C8" s="198"/>
      <c r="D8" s="198"/>
      <c r="E8" s="198"/>
      <c r="F8" s="182"/>
      <c r="G8" s="182"/>
      <c r="H8" s="182"/>
      <c r="I8" s="81"/>
      <c r="J8" s="81"/>
    </row>
    <row r="9" spans="1:10" ht="58.5" customHeight="1" x14ac:dyDescent="0.25">
      <c r="A9" s="197"/>
      <c r="B9" s="197"/>
      <c r="C9" s="198"/>
      <c r="D9" s="198"/>
      <c r="E9" s="198"/>
      <c r="F9" s="182"/>
      <c r="G9" s="182"/>
      <c r="H9" s="182"/>
      <c r="I9" s="81"/>
      <c r="J9" s="81"/>
    </row>
    <row r="10" spans="1:10" ht="22.5" customHeight="1" x14ac:dyDescent="0.25">
      <c r="A10" s="197" t="s">
        <v>8</v>
      </c>
      <c r="B10" s="197"/>
      <c r="C10" s="197"/>
      <c r="D10" s="197"/>
      <c r="E10" s="197"/>
      <c r="F10" s="182"/>
      <c r="G10" s="182"/>
      <c r="H10" s="182"/>
      <c r="I10" s="81"/>
      <c r="J10" s="81"/>
    </row>
    <row r="11" spans="1:10" s="137" customFormat="1" ht="36" x14ac:dyDescent="0.3">
      <c r="A11" s="60" t="s">
        <v>77</v>
      </c>
      <c r="B11" s="118" t="s">
        <v>9</v>
      </c>
      <c r="C11" s="157">
        <f>SUM(C13+C17+C18+C19+C20+C21+C22+C23+C24+C25+L17)</f>
        <v>4431.0394000000006</v>
      </c>
      <c r="D11" s="157">
        <f>SUM(D13+D17+D18+D19+D20+D21+D22+D23+D24+D25+M17)</f>
        <v>4869.2048000000004</v>
      </c>
      <c r="E11" s="157">
        <f>SUM(C11/D11*100)</f>
        <v>91.001294502954579</v>
      </c>
      <c r="F11" s="188"/>
      <c r="G11" s="183"/>
      <c r="H11" s="183"/>
      <c r="I11" s="136"/>
      <c r="J11" s="136"/>
    </row>
    <row r="12" spans="1:10" s="139" customFormat="1" ht="18" x14ac:dyDescent="0.25">
      <c r="A12" s="61" t="s">
        <v>10</v>
      </c>
      <c r="B12" s="45"/>
      <c r="C12" s="58"/>
      <c r="D12" s="58"/>
      <c r="E12" s="58"/>
      <c r="F12" s="184"/>
      <c r="G12" s="184"/>
      <c r="H12" s="184"/>
      <c r="I12" s="138"/>
      <c r="J12" s="138"/>
    </row>
    <row r="13" spans="1:10" s="141" customFormat="1" ht="36" x14ac:dyDescent="0.25">
      <c r="A13" s="62" t="s">
        <v>89</v>
      </c>
      <c r="B13" s="119" t="s">
        <v>9</v>
      </c>
      <c r="C13" s="56">
        <f>SUM(C14:C16)</f>
        <v>210.126</v>
      </c>
      <c r="D13" s="56">
        <f>SUM(D14:D16)</f>
        <v>314.90700000000004</v>
      </c>
      <c r="E13" s="56">
        <f t="shared" ref="E13:E27" si="0">SUM(C13/D13*100)</f>
        <v>66.726366832112333</v>
      </c>
      <c r="F13" s="185"/>
      <c r="G13" s="186"/>
      <c r="H13" s="186"/>
      <c r="I13" s="140"/>
      <c r="J13" s="140"/>
    </row>
    <row r="14" spans="1:10" s="141" customFormat="1" ht="33.75" customHeight="1" x14ac:dyDescent="0.25">
      <c r="A14" s="63" t="s">
        <v>90</v>
      </c>
      <c r="B14" s="119" t="s">
        <v>9</v>
      </c>
      <c r="C14" s="56">
        <f>SUM(Диагностика!C9)</f>
        <v>203.059</v>
      </c>
      <c r="D14" s="56">
        <f>SUM(Диагностика!D9)</f>
        <v>299.00900000000001</v>
      </c>
      <c r="E14" s="56">
        <f t="shared" si="0"/>
        <v>67.910664896374357</v>
      </c>
      <c r="F14" s="185"/>
      <c r="G14" s="186"/>
      <c r="H14" s="186"/>
      <c r="I14" s="140"/>
      <c r="J14" s="140"/>
    </row>
    <row r="15" spans="1:10" s="141" customFormat="1" ht="18" x14ac:dyDescent="0.25">
      <c r="A15" s="63" t="s">
        <v>91</v>
      </c>
      <c r="B15" s="119" t="s">
        <v>9</v>
      </c>
      <c r="C15" s="56">
        <f>SUM(Диагностика!C14)</f>
        <v>7.0670000000000002</v>
      </c>
      <c r="D15" s="56">
        <f>SUM(Диагностика!D14)</f>
        <v>15.898</v>
      </c>
      <c r="E15" s="56">
        <f t="shared" si="0"/>
        <v>44.452132343691034</v>
      </c>
      <c r="F15" s="185"/>
      <c r="G15" s="186"/>
      <c r="H15" s="186"/>
      <c r="I15" s="140"/>
      <c r="J15" s="140"/>
    </row>
    <row r="16" spans="1:10" s="141" customFormat="1" ht="18" x14ac:dyDescent="0.25">
      <c r="A16" s="63" t="s">
        <v>92</v>
      </c>
      <c r="B16" s="119" t="s">
        <v>9</v>
      </c>
      <c r="C16" s="56">
        <f>SUM(Диагностика!C18)</f>
        <v>0</v>
      </c>
      <c r="D16" s="56">
        <f>SUM(Диагностика!D18)</f>
        <v>0</v>
      </c>
      <c r="E16" s="64" t="e">
        <f t="shared" si="0"/>
        <v>#DIV/0!</v>
      </c>
      <c r="F16" s="186"/>
      <c r="G16" s="186"/>
      <c r="H16" s="186"/>
      <c r="I16" s="140"/>
      <c r="J16" s="140"/>
    </row>
    <row r="17" spans="1:10" s="141" customFormat="1" ht="18" x14ac:dyDescent="0.25">
      <c r="A17" s="63" t="s">
        <v>50</v>
      </c>
      <c r="B17" s="119" t="s">
        <v>9</v>
      </c>
      <c r="C17" s="56">
        <f>SUM(Диагностика!C21)</f>
        <v>3952.732</v>
      </c>
      <c r="D17" s="56">
        <f>SUM(Диагностика!D21)</f>
        <v>4270.1530000000002</v>
      </c>
      <c r="E17" s="64">
        <f t="shared" si="0"/>
        <v>92.566519279285771</v>
      </c>
      <c r="F17" s="185"/>
      <c r="G17" s="186"/>
      <c r="H17" s="186"/>
      <c r="I17" s="140"/>
      <c r="J17" s="140"/>
    </row>
    <row r="18" spans="1:10" s="141" customFormat="1" ht="18" x14ac:dyDescent="0.25">
      <c r="A18" s="63" t="s">
        <v>51</v>
      </c>
      <c r="B18" s="119" t="s">
        <v>9</v>
      </c>
      <c r="C18" s="56">
        <f>SUM(Диагностика!C44)</f>
        <v>2.2000000000000002</v>
      </c>
      <c r="D18" s="56">
        <f>SUM(Диагностика!D44)</f>
        <v>2.863</v>
      </c>
      <c r="E18" s="64">
        <f t="shared" si="0"/>
        <v>76.842472930492505</v>
      </c>
      <c r="F18" s="185"/>
      <c r="G18" s="186"/>
      <c r="H18" s="186"/>
      <c r="I18" s="140"/>
      <c r="J18" s="140"/>
    </row>
    <row r="19" spans="1:10" s="141" customFormat="1" ht="38.25" customHeight="1" x14ac:dyDescent="0.25">
      <c r="A19" s="63" t="s">
        <v>93</v>
      </c>
      <c r="B19" s="119" t="s">
        <v>9</v>
      </c>
      <c r="C19" s="56">
        <f>SUM(Диагностика!C125)</f>
        <v>41.832900000000002</v>
      </c>
      <c r="D19" s="56">
        <f>SUM(Диагностика!D125)</f>
        <v>52.100700000000003</v>
      </c>
      <c r="E19" s="64">
        <f t="shared" si="0"/>
        <v>80.292395303709924</v>
      </c>
      <c r="F19" s="185"/>
      <c r="G19" s="186"/>
      <c r="H19" s="186"/>
      <c r="I19" s="140"/>
      <c r="J19" s="140"/>
    </row>
    <row r="20" spans="1:10" s="141" customFormat="1" ht="38.4" customHeight="1" x14ac:dyDescent="0.25">
      <c r="A20" s="62" t="s">
        <v>94</v>
      </c>
      <c r="B20" s="119" t="s">
        <v>9</v>
      </c>
      <c r="C20" s="56">
        <f>SUM(Диагностика!C129)</f>
        <v>0</v>
      </c>
      <c r="D20" s="56">
        <f>SUM(Диагностика!D129)</f>
        <v>0</v>
      </c>
      <c r="E20" s="64" t="e">
        <f t="shared" si="0"/>
        <v>#DIV/0!</v>
      </c>
      <c r="F20" s="186"/>
      <c r="G20" s="186"/>
      <c r="H20" s="186"/>
      <c r="I20" s="140"/>
      <c r="J20" s="140"/>
    </row>
    <row r="21" spans="1:10" s="141" customFormat="1" ht="18" x14ac:dyDescent="0.25">
      <c r="A21" s="63" t="s">
        <v>15</v>
      </c>
      <c r="B21" s="119" t="s">
        <v>9</v>
      </c>
      <c r="C21" s="56">
        <f>SUM(Диагностика!C133)</f>
        <v>8.0617000000000001</v>
      </c>
      <c r="D21" s="56">
        <f>SUM(Диагностика!D133)</f>
        <v>0.4698</v>
      </c>
      <c r="E21" s="64">
        <f t="shared" si="0"/>
        <v>1715.9855257556408</v>
      </c>
      <c r="F21" s="185"/>
      <c r="G21" s="186"/>
      <c r="H21" s="186"/>
      <c r="I21" s="140"/>
      <c r="J21" s="140"/>
    </row>
    <row r="22" spans="1:10" s="141" customFormat="1" ht="36" x14ac:dyDescent="0.25">
      <c r="A22" s="62" t="s">
        <v>95</v>
      </c>
      <c r="B22" s="119" t="s">
        <v>9</v>
      </c>
      <c r="C22" s="56">
        <f>SUM(Диагностика!C137)</f>
        <v>216.08680000000001</v>
      </c>
      <c r="D22" s="56">
        <f>SUM(Диагностика!D137)</f>
        <v>228.71129999999999</v>
      </c>
      <c r="E22" s="64">
        <f t="shared" si="0"/>
        <v>94.480159047672771</v>
      </c>
      <c r="F22" s="185"/>
      <c r="G22" s="186"/>
      <c r="H22" s="186"/>
      <c r="I22" s="140"/>
      <c r="J22" s="140"/>
    </row>
    <row r="23" spans="1:10" s="141" customFormat="1" ht="18" x14ac:dyDescent="0.25">
      <c r="A23" s="63" t="s">
        <v>175</v>
      </c>
      <c r="B23" s="119" t="s">
        <v>9</v>
      </c>
      <c r="C23" s="56">
        <v>0</v>
      </c>
      <c r="D23" s="56">
        <v>0</v>
      </c>
      <c r="E23" s="64" t="e">
        <f t="shared" si="0"/>
        <v>#DIV/0!</v>
      </c>
      <c r="F23" s="186"/>
      <c r="G23" s="186"/>
      <c r="H23" s="186"/>
      <c r="I23" s="140"/>
      <c r="J23" s="140"/>
    </row>
    <row r="24" spans="1:10" s="141" customFormat="1" ht="18" x14ac:dyDescent="0.25">
      <c r="A24" s="63" t="s">
        <v>176</v>
      </c>
      <c r="B24" s="119" t="s">
        <v>9</v>
      </c>
      <c r="C24" s="56">
        <v>0</v>
      </c>
      <c r="D24" s="56">
        <v>0</v>
      </c>
      <c r="E24" s="64" t="e">
        <f t="shared" si="0"/>
        <v>#DIV/0!</v>
      </c>
      <c r="F24" s="186"/>
      <c r="G24" s="186"/>
      <c r="H24" s="186"/>
      <c r="I24" s="140"/>
      <c r="J24" s="140"/>
    </row>
    <row r="25" spans="1:10" s="141" customFormat="1" ht="18" x14ac:dyDescent="0.25">
      <c r="A25" s="63" t="s">
        <v>55</v>
      </c>
      <c r="B25" s="119" t="s">
        <v>9</v>
      </c>
      <c r="C25" s="56">
        <f>SUM(Диагностика!C154)</f>
        <v>0</v>
      </c>
      <c r="D25" s="56">
        <f>SUM(Диагностика!D154)</f>
        <v>0</v>
      </c>
      <c r="E25" s="64" t="e">
        <f t="shared" si="0"/>
        <v>#DIV/0!</v>
      </c>
      <c r="F25" s="186"/>
      <c r="G25" s="186"/>
      <c r="H25" s="186"/>
      <c r="I25" s="140"/>
      <c r="J25" s="140"/>
    </row>
    <row r="26" spans="1:10" s="152" customFormat="1" ht="54" x14ac:dyDescent="0.3">
      <c r="A26" s="60" t="s">
        <v>78</v>
      </c>
      <c r="B26" s="69" t="s">
        <v>9</v>
      </c>
      <c r="C26" s="65">
        <v>932.2</v>
      </c>
      <c r="D26" s="65">
        <v>1371.3</v>
      </c>
      <c r="E26" s="65">
        <f>SUM(C26/D26*100)</f>
        <v>67.979289725078402</v>
      </c>
      <c r="F26" s="185"/>
      <c r="G26" s="187"/>
      <c r="H26" s="187"/>
      <c r="I26" s="151"/>
      <c r="J26" s="151"/>
    </row>
    <row r="27" spans="1:10" s="137" customFormat="1" ht="39.75" customHeight="1" x14ac:dyDescent="0.3">
      <c r="A27" s="66" t="s">
        <v>86</v>
      </c>
      <c r="B27" s="118" t="s">
        <v>9</v>
      </c>
      <c r="C27" s="157">
        <f>SUM(Диагностика!E157)</f>
        <v>66.624300000000005</v>
      </c>
      <c r="D27" s="157">
        <f>SUM(Диагностика!F157)</f>
        <v>55.124400000000009</v>
      </c>
      <c r="E27" s="157">
        <f t="shared" si="0"/>
        <v>120.86172366501948</v>
      </c>
      <c r="F27" s="183"/>
      <c r="G27" s="183"/>
      <c r="H27" s="183"/>
      <c r="I27" s="136"/>
      <c r="J27" s="136"/>
    </row>
    <row r="28" spans="1:10" ht="17.399999999999999" x14ac:dyDescent="0.25">
      <c r="A28" s="197" t="s">
        <v>13</v>
      </c>
      <c r="B28" s="197"/>
      <c r="C28" s="197"/>
      <c r="D28" s="197"/>
      <c r="E28" s="197"/>
      <c r="F28" s="182"/>
      <c r="G28" s="182"/>
      <c r="H28" s="182"/>
      <c r="I28" s="81"/>
      <c r="J28" s="81"/>
    </row>
    <row r="29" spans="1:10" ht="17.399999999999999" x14ac:dyDescent="0.25">
      <c r="A29" s="57" t="s">
        <v>67</v>
      </c>
      <c r="B29" s="46"/>
      <c r="C29" s="67"/>
      <c r="D29" s="67"/>
      <c r="E29" s="67"/>
      <c r="F29" s="182"/>
      <c r="G29" s="182"/>
      <c r="H29" s="182"/>
      <c r="I29" s="81"/>
      <c r="J29" s="81"/>
    </row>
    <row r="30" spans="1:10" s="52" customFormat="1" ht="39" customHeight="1" x14ac:dyDescent="0.25">
      <c r="A30" s="68" t="s">
        <v>463</v>
      </c>
      <c r="B30" s="120" t="s">
        <v>9</v>
      </c>
      <c r="C30" s="65">
        <f>SUM(C34)</f>
        <v>4006.9999999999995</v>
      </c>
      <c r="D30" s="65">
        <f>SUM(D34)</f>
        <v>4326.7</v>
      </c>
      <c r="E30" s="65">
        <f>SUM(C30/D30*100)</f>
        <v>92.610996833614522</v>
      </c>
      <c r="F30" s="188"/>
      <c r="G30" s="189"/>
      <c r="H30" s="189"/>
      <c r="I30" s="84"/>
      <c r="J30" s="84"/>
    </row>
    <row r="31" spans="1:10" s="52" customFormat="1" ht="18" x14ac:dyDescent="0.25">
      <c r="A31" s="68" t="s">
        <v>69</v>
      </c>
      <c r="B31" s="69" t="s">
        <v>11</v>
      </c>
      <c r="C31" s="65">
        <f>SUM(C35)</f>
        <v>85.2</v>
      </c>
      <c r="D31" s="65">
        <f>SUM(D35)</f>
        <v>119.4</v>
      </c>
      <c r="E31" s="65">
        <f>SUM(E35)</f>
        <v>71.356783919597987</v>
      </c>
      <c r="F31" s="189"/>
      <c r="G31" s="189"/>
      <c r="H31" s="189"/>
      <c r="I31" s="84"/>
      <c r="J31" s="84"/>
    </row>
    <row r="32" spans="1:10" s="53" customFormat="1" ht="18" x14ac:dyDescent="0.25">
      <c r="A32" s="70" t="s">
        <v>24</v>
      </c>
      <c r="B32" s="121"/>
      <c r="C32" s="71"/>
      <c r="D32" s="71"/>
      <c r="E32" s="71"/>
      <c r="F32" s="190"/>
      <c r="G32" s="190"/>
      <c r="H32" s="190"/>
      <c r="I32" s="85"/>
      <c r="J32" s="85"/>
    </row>
    <row r="33" spans="1:10" ht="18" x14ac:dyDescent="0.25">
      <c r="A33" s="57" t="s">
        <v>96</v>
      </c>
      <c r="B33" s="45"/>
      <c r="C33" s="58"/>
      <c r="D33" s="58"/>
      <c r="E33" s="59"/>
      <c r="F33" s="182"/>
      <c r="G33" s="182"/>
      <c r="H33" s="182"/>
      <c r="I33" s="81"/>
      <c r="J33" s="81"/>
    </row>
    <row r="34" spans="1:10" ht="36" x14ac:dyDescent="0.25">
      <c r="A34" s="55" t="s">
        <v>97</v>
      </c>
      <c r="B34" s="119" t="s">
        <v>9</v>
      </c>
      <c r="C34" s="148">
        <f>SUM(C37+C40+C43+C46)</f>
        <v>4006.9999999999995</v>
      </c>
      <c r="D34" s="148">
        <f>SUM(D37+D40+D43+D46)</f>
        <v>4326.7</v>
      </c>
      <c r="E34" s="56">
        <f t="shared" ref="E34:E73" si="1">SUM(C34/D34*100)</f>
        <v>92.610996833614522</v>
      </c>
      <c r="F34" s="182"/>
      <c r="G34" s="182"/>
      <c r="H34" s="182"/>
      <c r="I34" s="81"/>
      <c r="J34" s="81"/>
    </row>
    <row r="35" spans="1:10" ht="18" x14ac:dyDescent="0.25">
      <c r="A35" s="55" t="s">
        <v>465</v>
      </c>
      <c r="B35" s="119" t="s">
        <v>11</v>
      </c>
      <c r="C35" s="148">
        <v>85.2</v>
      </c>
      <c r="D35" s="148">
        <v>119.4</v>
      </c>
      <c r="E35" s="56">
        <f t="shared" si="1"/>
        <v>71.356783919597987</v>
      </c>
      <c r="F35" s="182"/>
      <c r="G35" s="182"/>
      <c r="H35" s="182"/>
      <c r="I35" s="81"/>
      <c r="J35" s="81"/>
    </row>
    <row r="36" spans="1:10" ht="18" x14ac:dyDescent="0.25">
      <c r="A36" s="57" t="s">
        <v>98</v>
      </c>
      <c r="B36" s="45"/>
      <c r="C36" s="58"/>
      <c r="D36" s="58"/>
      <c r="E36" s="59"/>
      <c r="F36" s="182"/>
      <c r="G36" s="182"/>
      <c r="H36" s="182"/>
      <c r="I36" s="81"/>
      <c r="J36" s="81"/>
    </row>
    <row r="37" spans="1:10" ht="36" x14ac:dyDescent="0.25">
      <c r="A37" s="55" t="s">
        <v>99</v>
      </c>
      <c r="B37" s="119" t="s">
        <v>9</v>
      </c>
      <c r="C37" s="56">
        <v>3952.7</v>
      </c>
      <c r="D37" s="56">
        <v>4270.2</v>
      </c>
      <c r="E37" s="56">
        <f t="shared" si="1"/>
        <v>92.564751065523865</v>
      </c>
      <c r="F37" s="182"/>
      <c r="G37" s="182"/>
      <c r="H37" s="182"/>
      <c r="I37" s="81"/>
      <c r="J37" s="81"/>
    </row>
    <row r="38" spans="1:10" ht="18" x14ac:dyDescent="0.25">
      <c r="A38" s="55" t="s">
        <v>2</v>
      </c>
      <c r="B38" s="119" t="s">
        <v>11</v>
      </c>
      <c r="C38" s="56">
        <f>'Расчет индексов'!H38</f>
        <v>85.165704948169321</v>
      </c>
      <c r="D38" s="148">
        <v>119.4</v>
      </c>
      <c r="E38" s="56">
        <f t="shared" si="1"/>
        <v>71.328061095619191</v>
      </c>
      <c r="F38" s="182"/>
      <c r="G38" s="182"/>
      <c r="H38" s="182"/>
      <c r="I38" s="81"/>
      <c r="J38" s="81"/>
    </row>
    <row r="39" spans="1:10" ht="21.75" customHeight="1" x14ac:dyDescent="0.25">
      <c r="A39" s="57" t="s">
        <v>100</v>
      </c>
      <c r="B39" s="45"/>
      <c r="C39" s="58"/>
      <c r="D39" s="58"/>
      <c r="E39" s="59"/>
      <c r="F39" s="182"/>
      <c r="G39" s="182"/>
      <c r="H39" s="182"/>
      <c r="I39" s="81"/>
      <c r="J39" s="81"/>
    </row>
    <row r="40" spans="1:10" ht="36" x14ac:dyDescent="0.25">
      <c r="A40" s="55" t="s">
        <v>99</v>
      </c>
      <c r="B40" s="119" t="s">
        <v>9</v>
      </c>
      <c r="C40" s="56">
        <v>3.1</v>
      </c>
      <c r="D40" s="56">
        <v>4.3</v>
      </c>
      <c r="E40" s="56">
        <f t="shared" si="1"/>
        <v>72.093023255813961</v>
      </c>
      <c r="F40" s="182"/>
      <c r="G40" s="182"/>
      <c r="H40" s="182"/>
      <c r="I40" s="81"/>
      <c r="J40" s="81"/>
    </row>
    <row r="41" spans="1:10" ht="18" x14ac:dyDescent="0.25">
      <c r="A41" s="55" t="s">
        <v>2</v>
      </c>
      <c r="B41" s="119" t="s">
        <v>11</v>
      </c>
      <c r="C41" s="56">
        <f>'Расчет индексов'!H295</f>
        <v>0</v>
      </c>
      <c r="D41" s="148">
        <v>28</v>
      </c>
      <c r="E41" s="56">
        <f t="shared" si="1"/>
        <v>0</v>
      </c>
      <c r="F41" s="182"/>
      <c r="G41" s="182"/>
      <c r="H41" s="182"/>
      <c r="I41" s="81"/>
      <c r="J41" s="81"/>
    </row>
    <row r="42" spans="1:10" ht="34.799999999999997" x14ac:dyDescent="0.25">
      <c r="A42" s="72" t="s">
        <v>101</v>
      </c>
      <c r="B42" s="45"/>
      <c r="C42" s="58"/>
      <c r="D42" s="58"/>
      <c r="E42" s="59"/>
      <c r="F42" s="182"/>
      <c r="G42" s="182"/>
      <c r="H42" s="182"/>
      <c r="I42" s="81"/>
      <c r="J42" s="81"/>
    </row>
    <row r="43" spans="1:10" ht="36" x14ac:dyDescent="0.25">
      <c r="A43" s="55" t="s">
        <v>102</v>
      </c>
      <c r="B43" s="119" t="s">
        <v>9</v>
      </c>
      <c r="C43" s="56">
        <v>51.2</v>
      </c>
      <c r="D43" s="56">
        <v>52.2</v>
      </c>
      <c r="E43" s="56">
        <f t="shared" si="1"/>
        <v>98.084291187739453</v>
      </c>
      <c r="F43" s="182"/>
      <c r="G43" s="182"/>
      <c r="H43" s="182"/>
      <c r="I43" s="81"/>
      <c r="J43" s="81"/>
    </row>
    <row r="44" spans="1:10" ht="18" x14ac:dyDescent="0.25">
      <c r="A44" s="55" t="s">
        <v>2</v>
      </c>
      <c r="B44" s="119" t="s">
        <v>11</v>
      </c>
      <c r="C44" s="56">
        <f>'Расчет индексов'!H304</f>
        <v>84.485440506715989</v>
      </c>
      <c r="D44" s="148">
        <v>115.2</v>
      </c>
      <c r="E44" s="56">
        <f t="shared" si="1"/>
        <v>73.338055995413185</v>
      </c>
      <c r="F44" s="182"/>
      <c r="G44" s="182"/>
      <c r="H44" s="182"/>
      <c r="I44" s="81"/>
      <c r="J44" s="81"/>
    </row>
    <row r="45" spans="1:10" ht="54" customHeight="1" x14ac:dyDescent="0.25">
      <c r="A45" s="72" t="s">
        <v>103</v>
      </c>
      <c r="B45" s="45"/>
      <c r="C45" s="58"/>
      <c r="D45" s="58"/>
      <c r="E45" s="59"/>
      <c r="F45" s="182"/>
      <c r="G45" s="182"/>
      <c r="H45" s="182"/>
      <c r="I45" s="81"/>
      <c r="J45" s="81"/>
    </row>
    <row r="46" spans="1:10" ht="36" x14ac:dyDescent="0.25">
      <c r="A46" s="55" t="s">
        <v>102</v>
      </c>
      <c r="B46" s="119" t="s">
        <v>9</v>
      </c>
      <c r="C46" s="64">
        <v>0</v>
      </c>
      <c r="D46" s="64">
        <v>0</v>
      </c>
      <c r="E46" s="64" t="e">
        <f t="shared" si="1"/>
        <v>#DIV/0!</v>
      </c>
      <c r="F46" s="182"/>
      <c r="G46" s="182"/>
      <c r="H46" s="182"/>
      <c r="I46" s="81"/>
      <c r="J46" s="81"/>
    </row>
    <row r="47" spans="1:10" ht="34.799999999999997" x14ac:dyDescent="0.25">
      <c r="A47" s="73" t="s">
        <v>104</v>
      </c>
      <c r="B47" s="122"/>
      <c r="C47" s="153"/>
      <c r="D47" s="153"/>
      <c r="E47" s="58"/>
      <c r="F47" s="182"/>
      <c r="G47" s="182"/>
      <c r="H47" s="182"/>
      <c r="I47" s="81"/>
      <c r="J47" s="81"/>
    </row>
    <row r="48" spans="1:10" ht="18" x14ac:dyDescent="0.25">
      <c r="A48" s="62" t="s">
        <v>14</v>
      </c>
      <c r="B48" s="119" t="s">
        <v>9</v>
      </c>
      <c r="C48" s="148">
        <v>9.8000000000000007</v>
      </c>
      <c r="D48" s="148">
        <v>9.6</v>
      </c>
      <c r="E48" s="64">
        <f t="shared" si="1"/>
        <v>102.08333333333334</v>
      </c>
      <c r="F48" s="182"/>
      <c r="G48" s="182"/>
      <c r="H48" s="182"/>
      <c r="I48" s="81"/>
      <c r="J48" s="81"/>
    </row>
    <row r="49" spans="1:10" ht="18" x14ac:dyDescent="0.25">
      <c r="A49" s="62" t="s">
        <v>105</v>
      </c>
      <c r="B49" s="119" t="s">
        <v>11</v>
      </c>
      <c r="C49" s="56">
        <f>'Расчет индексов'!H321</f>
        <v>85.846041004851799</v>
      </c>
      <c r="D49" s="148">
        <v>90.8</v>
      </c>
      <c r="E49" s="64">
        <f t="shared" si="1"/>
        <v>94.544098022964533</v>
      </c>
      <c r="F49" s="182"/>
      <c r="G49" s="182"/>
      <c r="H49" s="182"/>
      <c r="I49" s="81"/>
      <c r="J49" s="81"/>
    </row>
    <row r="50" spans="1:10" ht="18" x14ac:dyDescent="0.25">
      <c r="A50" s="57" t="s">
        <v>106</v>
      </c>
      <c r="B50" s="122"/>
      <c r="C50" s="58"/>
      <c r="D50" s="58"/>
      <c r="E50" s="58"/>
      <c r="F50" s="182"/>
      <c r="G50" s="182"/>
      <c r="H50" s="182"/>
      <c r="I50" s="81"/>
      <c r="J50" s="81"/>
    </row>
    <row r="51" spans="1:10" ht="18" x14ac:dyDescent="0.25">
      <c r="A51" s="63" t="s">
        <v>107</v>
      </c>
      <c r="B51" s="119" t="s">
        <v>9</v>
      </c>
      <c r="C51" s="56">
        <v>65.900000000000006</v>
      </c>
      <c r="D51" s="56">
        <v>31.1</v>
      </c>
      <c r="E51" s="64">
        <f t="shared" si="1"/>
        <v>211.89710610932474</v>
      </c>
      <c r="F51" s="182"/>
      <c r="G51" s="182"/>
      <c r="H51" s="182"/>
      <c r="I51" s="81"/>
      <c r="J51" s="81"/>
    </row>
    <row r="52" spans="1:10" s="150" customFormat="1" ht="18" x14ac:dyDescent="0.25">
      <c r="A52" s="68" t="s">
        <v>16</v>
      </c>
      <c r="B52" s="120" t="s">
        <v>17</v>
      </c>
      <c r="C52" s="148">
        <v>95</v>
      </c>
      <c r="D52" s="148">
        <v>505</v>
      </c>
      <c r="E52" s="147">
        <f t="shared" si="1"/>
        <v>18.811881188118811</v>
      </c>
      <c r="F52" s="191"/>
      <c r="G52" s="191"/>
      <c r="H52" s="191"/>
      <c r="I52" s="149"/>
      <c r="J52" s="149"/>
    </row>
    <row r="53" spans="1:10" ht="18" x14ac:dyDescent="0.25">
      <c r="A53" s="57" t="s">
        <v>108</v>
      </c>
      <c r="B53" s="122"/>
      <c r="C53" s="58"/>
      <c r="D53" s="58"/>
      <c r="E53" s="59"/>
      <c r="F53" s="182"/>
      <c r="G53" s="182"/>
      <c r="H53" s="182"/>
      <c r="I53" s="81"/>
      <c r="J53" s="81"/>
    </row>
    <row r="54" spans="1:10" ht="18" x14ac:dyDescent="0.25">
      <c r="A54" s="63" t="s">
        <v>109</v>
      </c>
      <c r="B54" s="119" t="s">
        <v>110</v>
      </c>
      <c r="C54" s="56">
        <v>98837</v>
      </c>
      <c r="D54" s="56">
        <v>113470.8</v>
      </c>
      <c r="E54" s="64">
        <f t="shared" si="1"/>
        <v>87.103466266211214</v>
      </c>
      <c r="F54" s="182"/>
      <c r="G54" s="182"/>
      <c r="H54" s="182"/>
      <c r="I54" s="81"/>
      <c r="J54" s="81"/>
    </row>
    <row r="55" spans="1:10" ht="18" x14ac:dyDescent="0.25">
      <c r="A55" s="63" t="s">
        <v>111</v>
      </c>
      <c r="B55" s="119" t="s">
        <v>112</v>
      </c>
      <c r="C55" s="56">
        <v>0</v>
      </c>
      <c r="D55" s="56">
        <v>0</v>
      </c>
      <c r="E55" s="64" t="e">
        <f t="shared" si="1"/>
        <v>#DIV/0!</v>
      </c>
      <c r="F55" s="182"/>
      <c r="G55" s="182"/>
      <c r="H55" s="182"/>
      <c r="I55" s="81"/>
      <c r="J55" s="81"/>
    </row>
    <row r="56" spans="1:10" ht="34.799999999999997" x14ac:dyDescent="0.25">
      <c r="A56" s="57" t="s">
        <v>113</v>
      </c>
      <c r="B56" s="45"/>
      <c r="C56" s="58"/>
      <c r="D56" s="58"/>
      <c r="E56" s="59"/>
      <c r="F56" s="182"/>
      <c r="G56" s="182"/>
      <c r="H56" s="182"/>
      <c r="I56" s="81"/>
      <c r="J56" s="81"/>
    </row>
    <row r="57" spans="1:10" s="139" customFormat="1" ht="18" x14ac:dyDescent="0.25">
      <c r="A57" s="63" t="s">
        <v>18</v>
      </c>
      <c r="B57" s="119" t="s">
        <v>9</v>
      </c>
      <c r="C57" s="64">
        <v>215</v>
      </c>
      <c r="D57" s="64">
        <v>228</v>
      </c>
      <c r="E57" s="64">
        <f t="shared" si="1"/>
        <v>94.298245614035096</v>
      </c>
      <c r="F57" s="184"/>
      <c r="G57" s="184"/>
      <c r="H57" s="184"/>
      <c r="I57" s="138"/>
      <c r="J57" s="138"/>
    </row>
    <row r="58" spans="1:10" s="150" customFormat="1" ht="18" x14ac:dyDescent="0.25">
      <c r="A58" s="68" t="s">
        <v>19</v>
      </c>
      <c r="B58" s="120" t="s">
        <v>11</v>
      </c>
      <c r="C58" s="153">
        <v>98</v>
      </c>
      <c r="D58" s="148">
        <v>101.9</v>
      </c>
      <c r="E58" s="147">
        <f t="shared" si="1"/>
        <v>96.172718351324832</v>
      </c>
      <c r="F58" s="191"/>
      <c r="G58" s="191"/>
      <c r="H58" s="191"/>
      <c r="I58" s="149"/>
      <c r="J58" s="149"/>
    </row>
    <row r="59" spans="1:10" ht="18" x14ac:dyDescent="0.25">
      <c r="A59" s="73" t="s">
        <v>20</v>
      </c>
      <c r="B59" s="122"/>
      <c r="C59" s="58"/>
      <c r="D59" s="58"/>
      <c r="E59" s="59"/>
      <c r="F59" s="182"/>
      <c r="G59" s="182"/>
      <c r="H59" s="182"/>
      <c r="I59" s="81"/>
      <c r="J59" s="81"/>
    </row>
    <row r="60" spans="1:10" ht="18" x14ac:dyDescent="0.25">
      <c r="A60" s="62" t="s">
        <v>114</v>
      </c>
      <c r="B60" s="119" t="s">
        <v>21</v>
      </c>
      <c r="C60" s="158">
        <f>SUM(C62+C66+C67+C68+C69+C70+C71+C72+C73+C74)</f>
        <v>17</v>
      </c>
      <c r="D60" s="158">
        <f>SUM(D62+D66+D67+D68+D69+D70+D71+D72+D73+D74)</f>
        <v>16</v>
      </c>
      <c r="E60" s="64">
        <f t="shared" si="1"/>
        <v>106.25</v>
      </c>
      <c r="F60" s="182"/>
      <c r="G60" s="182"/>
      <c r="H60" s="182"/>
      <c r="I60" s="81"/>
      <c r="J60" s="81"/>
    </row>
    <row r="61" spans="1:10" ht="18" x14ac:dyDescent="0.25">
      <c r="A61" s="68" t="s">
        <v>68</v>
      </c>
      <c r="B61" s="119"/>
      <c r="C61" s="159"/>
      <c r="D61" s="159"/>
      <c r="E61" s="59"/>
      <c r="F61" s="182"/>
      <c r="G61" s="182"/>
      <c r="H61" s="182"/>
      <c r="I61" s="81"/>
      <c r="J61" s="81"/>
    </row>
    <row r="62" spans="1:10" ht="36" x14ac:dyDescent="0.25">
      <c r="A62" s="68" t="s">
        <v>464</v>
      </c>
      <c r="B62" s="119" t="s">
        <v>21</v>
      </c>
      <c r="C62" s="158">
        <f>SUM(C63:C65)</f>
        <v>6</v>
      </c>
      <c r="D62" s="158">
        <f>SUM(D63:D65)</f>
        <v>5</v>
      </c>
      <c r="E62" s="64">
        <f t="shared" si="1"/>
        <v>120</v>
      </c>
      <c r="F62" s="182"/>
      <c r="G62" s="182"/>
      <c r="H62" s="182"/>
      <c r="I62" s="81"/>
      <c r="J62" s="81"/>
    </row>
    <row r="63" spans="1:10" ht="36" x14ac:dyDescent="0.25">
      <c r="A63" s="68" t="s">
        <v>90</v>
      </c>
      <c r="B63" s="119" t="s">
        <v>21</v>
      </c>
      <c r="C63" s="158">
        <v>4</v>
      </c>
      <c r="D63" s="158">
        <v>3</v>
      </c>
      <c r="E63" s="64">
        <f t="shared" si="1"/>
        <v>133.33333333333331</v>
      </c>
      <c r="F63" s="182"/>
      <c r="G63" s="182"/>
      <c r="H63" s="182"/>
      <c r="I63" s="81"/>
      <c r="J63" s="81"/>
    </row>
    <row r="64" spans="1:10" ht="18" x14ac:dyDescent="0.25">
      <c r="A64" s="68" t="s">
        <v>91</v>
      </c>
      <c r="B64" s="119" t="s">
        <v>21</v>
      </c>
      <c r="C64" s="158">
        <v>2</v>
      </c>
      <c r="D64" s="158">
        <v>2</v>
      </c>
      <c r="E64" s="64">
        <f t="shared" si="1"/>
        <v>100</v>
      </c>
      <c r="F64" s="182"/>
      <c r="G64" s="182"/>
      <c r="H64" s="182"/>
      <c r="I64" s="81"/>
      <c r="J64" s="81"/>
    </row>
    <row r="65" spans="1:10" ht="18" x14ac:dyDescent="0.25">
      <c r="A65" s="68" t="s">
        <v>92</v>
      </c>
      <c r="B65" s="119" t="s">
        <v>21</v>
      </c>
      <c r="C65" s="158">
        <v>0</v>
      </c>
      <c r="D65" s="158">
        <v>0</v>
      </c>
      <c r="E65" s="64" t="e">
        <f t="shared" si="1"/>
        <v>#DIV/0!</v>
      </c>
      <c r="F65" s="182"/>
      <c r="G65" s="182"/>
      <c r="H65" s="182"/>
      <c r="I65" s="81"/>
      <c r="J65" s="81"/>
    </row>
    <row r="66" spans="1:10" ht="20.25" customHeight="1" x14ac:dyDescent="0.25">
      <c r="A66" s="68" t="s">
        <v>50</v>
      </c>
      <c r="B66" s="119" t="s">
        <v>21</v>
      </c>
      <c r="C66" s="158">
        <v>4</v>
      </c>
      <c r="D66" s="158">
        <v>4</v>
      </c>
      <c r="E66" s="64">
        <f t="shared" si="1"/>
        <v>100</v>
      </c>
      <c r="F66" s="182"/>
      <c r="G66" s="182"/>
      <c r="H66" s="182"/>
      <c r="I66" s="81"/>
      <c r="J66" s="81"/>
    </row>
    <row r="67" spans="1:10" ht="18" x14ac:dyDescent="0.25">
      <c r="A67" s="68" t="s">
        <v>51</v>
      </c>
      <c r="B67" s="119" t="s">
        <v>21</v>
      </c>
      <c r="C67" s="158">
        <v>1</v>
      </c>
      <c r="D67" s="158">
        <v>1</v>
      </c>
      <c r="E67" s="64">
        <f t="shared" si="1"/>
        <v>100</v>
      </c>
      <c r="F67" s="182"/>
      <c r="G67" s="182"/>
      <c r="H67" s="182"/>
      <c r="I67" s="81"/>
      <c r="J67" s="81"/>
    </row>
    <row r="68" spans="1:10" ht="36" x14ac:dyDescent="0.25">
      <c r="A68" s="68" t="s">
        <v>93</v>
      </c>
      <c r="B68" s="119" t="s">
        <v>21</v>
      </c>
      <c r="C68" s="158">
        <v>2</v>
      </c>
      <c r="D68" s="158">
        <v>2</v>
      </c>
      <c r="E68" s="64">
        <f t="shared" si="1"/>
        <v>100</v>
      </c>
      <c r="F68" s="182"/>
      <c r="G68" s="182"/>
      <c r="H68" s="182"/>
      <c r="I68" s="81"/>
      <c r="J68" s="81"/>
    </row>
    <row r="69" spans="1:10" ht="39" customHeight="1" x14ac:dyDescent="0.25">
      <c r="A69" s="68" t="s">
        <v>94</v>
      </c>
      <c r="B69" s="119" t="s">
        <v>21</v>
      </c>
      <c r="C69" s="158">
        <v>0</v>
      </c>
      <c r="D69" s="158">
        <v>0</v>
      </c>
      <c r="E69" s="64" t="e">
        <f t="shared" si="1"/>
        <v>#DIV/0!</v>
      </c>
      <c r="F69" s="182"/>
      <c r="G69" s="182"/>
      <c r="H69" s="182"/>
      <c r="I69" s="81"/>
      <c r="J69" s="81"/>
    </row>
    <row r="70" spans="1:10" ht="18" x14ac:dyDescent="0.25">
      <c r="A70" s="68" t="s">
        <v>15</v>
      </c>
      <c r="B70" s="119" t="s">
        <v>21</v>
      </c>
      <c r="C70" s="158">
        <v>0</v>
      </c>
      <c r="D70" s="158">
        <v>0</v>
      </c>
      <c r="E70" s="64" t="e">
        <f t="shared" si="1"/>
        <v>#DIV/0!</v>
      </c>
      <c r="F70" s="182"/>
      <c r="G70" s="182"/>
      <c r="H70" s="182"/>
      <c r="I70" s="81"/>
      <c r="J70" s="81"/>
    </row>
    <row r="71" spans="1:10" ht="36" x14ac:dyDescent="0.25">
      <c r="A71" s="68" t="s">
        <v>95</v>
      </c>
      <c r="B71" s="119" t="s">
        <v>21</v>
      </c>
      <c r="C71" s="158">
        <v>4</v>
      </c>
      <c r="D71" s="158">
        <v>4</v>
      </c>
      <c r="E71" s="64">
        <f t="shared" si="1"/>
        <v>100</v>
      </c>
      <c r="F71" s="182"/>
      <c r="G71" s="182"/>
      <c r="H71" s="182"/>
      <c r="I71" s="81"/>
      <c r="J71" s="81"/>
    </row>
    <row r="72" spans="1:10" ht="18" x14ac:dyDescent="0.25">
      <c r="A72" s="70" t="s">
        <v>175</v>
      </c>
      <c r="B72" s="119" t="s">
        <v>21</v>
      </c>
      <c r="C72" s="158">
        <v>0</v>
      </c>
      <c r="D72" s="158">
        <v>0</v>
      </c>
      <c r="E72" s="64" t="e">
        <f t="shared" si="1"/>
        <v>#DIV/0!</v>
      </c>
      <c r="F72" s="182"/>
      <c r="G72" s="182"/>
      <c r="H72" s="182"/>
      <c r="I72" s="81"/>
      <c r="J72" s="81"/>
    </row>
    <row r="73" spans="1:10" ht="18" x14ac:dyDescent="0.25">
      <c r="A73" s="70" t="s">
        <v>176</v>
      </c>
      <c r="B73" s="119" t="s">
        <v>21</v>
      </c>
      <c r="C73" s="158">
        <v>0</v>
      </c>
      <c r="D73" s="158">
        <v>0</v>
      </c>
      <c r="E73" s="64" t="e">
        <f t="shared" si="1"/>
        <v>#DIV/0!</v>
      </c>
      <c r="F73" s="182"/>
      <c r="G73" s="182"/>
      <c r="H73" s="182"/>
      <c r="I73" s="81"/>
      <c r="J73" s="81"/>
    </row>
    <row r="74" spans="1:10" ht="18" x14ac:dyDescent="0.25">
      <c r="A74" s="68" t="s">
        <v>55</v>
      </c>
      <c r="B74" s="119" t="s">
        <v>21</v>
      </c>
      <c r="C74" s="158">
        <v>0</v>
      </c>
      <c r="D74" s="158">
        <v>0</v>
      </c>
      <c r="E74" s="64" t="e">
        <f>SUM(C74/D74*100)</f>
        <v>#DIV/0!</v>
      </c>
      <c r="F74" s="182"/>
      <c r="G74" s="182"/>
      <c r="H74" s="182"/>
      <c r="I74" s="81"/>
      <c r="J74" s="81"/>
    </row>
    <row r="75" spans="1:10" s="150" customFormat="1" ht="36" x14ac:dyDescent="0.25">
      <c r="A75" s="68" t="s">
        <v>74</v>
      </c>
      <c r="B75" s="69" t="s">
        <v>11</v>
      </c>
      <c r="C75" s="148">
        <v>19.899999999999999</v>
      </c>
      <c r="D75" s="148">
        <v>21</v>
      </c>
      <c r="E75" s="147">
        <f>SUM(C75/D75*100)</f>
        <v>94.761904761904759</v>
      </c>
      <c r="F75" s="191"/>
      <c r="G75" s="191"/>
      <c r="H75" s="191"/>
      <c r="I75" s="149"/>
      <c r="J75" s="149"/>
    </row>
    <row r="76" spans="1:10" s="5" customFormat="1" ht="16.5" customHeight="1" x14ac:dyDescent="0.25">
      <c r="A76" s="60" t="s">
        <v>468</v>
      </c>
      <c r="B76" s="123" t="s">
        <v>21</v>
      </c>
      <c r="C76" s="160">
        <f>SUM(C78+C82+C83+C84+C85+C86+C87+C88+C89+C90)</f>
        <v>128</v>
      </c>
      <c r="D76" s="160">
        <f>SUM(D78+D82+D83+D84+D85+D86+D87+D88+D89+D90)</f>
        <v>134</v>
      </c>
      <c r="E76" s="74">
        <f>SUM(C76/D76*100)</f>
        <v>95.522388059701484</v>
      </c>
      <c r="F76" s="192"/>
      <c r="G76" s="192"/>
      <c r="H76" s="192"/>
      <c r="I76" s="86"/>
      <c r="J76" s="86"/>
    </row>
    <row r="77" spans="1:10" s="5" customFormat="1" ht="18" x14ac:dyDescent="0.25">
      <c r="A77" s="68" t="s">
        <v>68</v>
      </c>
      <c r="B77" s="45"/>
      <c r="C77" s="92"/>
      <c r="D77" s="92"/>
      <c r="E77" s="59"/>
      <c r="F77" s="192"/>
      <c r="G77" s="192"/>
      <c r="H77" s="192"/>
      <c r="I77" s="86"/>
      <c r="J77" s="86"/>
    </row>
    <row r="78" spans="1:10" s="5" customFormat="1" ht="36" x14ac:dyDescent="0.25">
      <c r="A78" s="68" t="s">
        <v>535</v>
      </c>
      <c r="B78" s="119" t="s">
        <v>21</v>
      </c>
      <c r="C78" s="161">
        <f>SUM(C79:C81)</f>
        <v>33</v>
      </c>
      <c r="D78" s="161">
        <f>SUM(D79:D81)</f>
        <v>38</v>
      </c>
      <c r="E78" s="64">
        <f t="shared" ref="E78:E143" si="2">SUM(C78/D78*100)</f>
        <v>86.842105263157904</v>
      </c>
      <c r="F78" s="192"/>
      <c r="G78" s="192"/>
      <c r="H78" s="192"/>
      <c r="I78" s="86"/>
      <c r="J78" s="86"/>
    </row>
    <row r="79" spans="1:10" s="5" customFormat="1" ht="36" x14ac:dyDescent="0.25">
      <c r="A79" s="68" t="s">
        <v>90</v>
      </c>
      <c r="B79" s="119" t="s">
        <v>21</v>
      </c>
      <c r="C79" s="161">
        <v>33</v>
      </c>
      <c r="D79" s="162">
        <v>38</v>
      </c>
      <c r="E79" s="64">
        <f t="shared" si="2"/>
        <v>86.842105263157904</v>
      </c>
      <c r="F79" s="192"/>
      <c r="G79" s="192"/>
      <c r="H79" s="192"/>
      <c r="I79" s="86"/>
      <c r="J79" s="86"/>
    </row>
    <row r="80" spans="1:10" s="5" customFormat="1" ht="18" x14ac:dyDescent="0.25">
      <c r="A80" s="68" t="s">
        <v>91</v>
      </c>
      <c r="B80" s="119" t="s">
        <v>21</v>
      </c>
      <c r="C80" s="161">
        <v>0</v>
      </c>
      <c r="D80" s="162">
        <v>0</v>
      </c>
      <c r="E80" s="64" t="e">
        <f t="shared" si="2"/>
        <v>#DIV/0!</v>
      </c>
      <c r="F80" s="192"/>
      <c r="G80" s="192"/>
      <c r="H80" s="192"/>
      <c r="I80" s="86"/>
      <c r="J80" s="86"/>
    </row>
    <row r="81" spans="1:10" s="5" customFormat="1" ht="18" x14ac:dyDescent="0.25">
      <c r="A81" s="68" t="s">
        <v>92</v>
      </c>
      <c r="B81" s="119" t="s">
        <v>21</v>
      </c>
      <c r="C81" s="161">
        <v>0</v>
      </c>
      <c r="D81" s="162">
        <v>0</v>
      </c>
      <c r="E81" s="64" t="e">
        <f t="shared" si="2"/>
        <v>#DIV/0!</v>
      </c>
      <c r="F81" s="192"/>
      <c r="G81" s="192"/>
      <c r="H81" s="192"/>
      <c r="I81" s="86"/>
      <c r="J81" s="86"/>
    </row>
    <row r="82" spans="1:10" s="5" customFormat="1" ht="18" x14ac:dyDescent="0.25">
      <c r="A82" s="68" t="s">
        <v>50</v>
      </c>
      <c r="B82" s="119" t="s">
        <v>21</v>
      </c>
      <c r="C82" s="161">
        <v>0</v>
      </c>
      <c r="D82" s="162">
        <v>0</v>
      </c>
      <c r="E82" s="64" t="e">
        <f t="shared" si="2"/>
        <v>#DIV/0!</v>
      </c>
      <c r="F82" s="192"/>
      <c r="G82" s="192"/>
      <c r="H82" s="192"/>
      <c r="I82" s="86"/>
      <c r="J82" s="86"/>
    </row>
    <row r="83" spans="1:10" s="5" customFormat="1" ht="18" x14ac:dyDescent="0.25">
      <c r="A83" s="68" t="s">
        <v>51</v>
      </c>
      <c r="B83" s="119" t="s">
        <v>21</v>
      </c>
      <c r="C83" s="161">
        <v>0</v>
      </c>
      <c r="D83" s="162">
        <v>0</v>
      </c>
      <c r="E83" s="64" t="e">
        <f t="shared" si="2"/>
        <v>#DIV/0!</v>
      </c>
      <c r="F83" s="192"/>
      <c r="G83" s="192"/>
      <c r="H83" s="192"/>
      <c r="I83" s="86"/>
      <c r="J83" s="86"/>
    </row>
    <row r="84" spans="1:10" s="5" customFormat="1" ht="36" x14ac:dyDescent="0.25">
      <c r="A84" s="68" t="s">
        <v>93</v>
      </c>
      <c r="B84" s="119" t="s">
        <v>21</v>
      </c>
      <c r="C84" s="161">
        <v>0</v>
      </c>
      <c r="D84" s="162">
        <v>0</v>
      </c>
      <c r="E84" s="64" t="e">
        <f t="shared" si="2"/>
        <v>#DIV/0!</v>
      </c>
      <c r="F84" s="192"/>
      <c r="G84" s="192"/>
      <c r="H84" s="192"/>
      <c r="I84" s="86"/>
      <c r="J84" s="86"/>
    </row>
    <row r="85" spans="1:10" s="5" customFormat="1" ht="37.5" customHeight="1" x14ac:dyDescent="0.25">
      <c r="A85" s="68" t="s">
        <v>94</v>
      </c>
      <c r="B85" s="119" t="s">
        <v>21</v>
      </c>
      <c r="C85" s="161">
        <v>0</v>
      </c>
      <c r="D85" s="162">
        <v>0</v>
      </c>
      <c r="E85" s="64" t="e">
        <f t="shared" si="2"/>
        <v>#DIV/0!</v>
      </c>
      <c r="F85" s="192"/>
      <c r="G85" s="192"/>
      <c r="H85" s="192"/>
      <c r="I85" s="86"/>
      <c r="J85" s="86"/>
    </row>
    <row r="86" spans="1:10" s="5" customFormat="1" ht="18" x14ac:dyDescent="0.25">
      <c r="A86" s="68" t="s">
        <v>15</v>
      </c>
      <c r="B86" s="119" t="s">
        <v>21</v>
      </c>
      <c r="C86" s="161">
        <v>0</v>
      </c>
      <c r="D86" s="162">
        <v>0</v>
      </c>
      <c r="E86" s="64" t="e">
        <f t="shared" si="2"/>
        <v>#DIV/0!</v>
      </c>
      <c r="F86" s="192"/>
      <c r="G86" s="192"/>
      <c r="H86" s="192"/>
      <c r="I86" s="86"/>
      <c r="J86" s="86"/>
    </row>
    <row r="87" spans="1:10" s="5" customFormat="1" ht="36" x14ac:dyDescent="0.25">
      <c r="A87" s="68" t="s">
        <v>95</v>
      </c>
      <c r="B87" s="119" t="s">
        <v>21</v>
      </c>
      <c r="C87" s="161">
        <v>95</v>
      </c>
      <c r="D87" s="162">
        <v>96</v>
      </c>
      <c r="E87" s="64">
        <f t="shared" si="2"/>
        <v>98.958333333333343</v>
      </c>
      <c r="F87" s="192"/>
      <c r="G87" s="192"/>
      <c r="H87" s="192"/>
      <c r="I87" s="86"/>
      <c r="J87" s="86"/>
    </row>
    <row r="88" spans="1:10" s="5" customFormat="1" ht="18" x14ac:dyDescent="0.25">
      <c r="A88" s="70" t="s">
        <v>175</v>
      </c>
      <c r="B88" s="119" t="s">
        <v>21</v>
      </c>
      <c r="C88" s="161">
        <v>0</v>
      </c>
      <c r="D88" s="161">
        <v>0</v>
      </c>
      <c r="E88" s="64" t="e">
        <f t="shared" si="2"/>
        <v>#DIV/0!</v>
      </c>
      <c r="F88" s="192"/>
      <c r="G88" s="192"/>
      <c r="H88" s="192"/>
      <c r="I88" s="86"/>
      <c r="J88" s="86"/>
    </row>
    <row r="89" spans="1:10" s="5" customFormat="1" ht="18" x14ac:dyDescent="0.25">
      <c r="A89" s="70" t="s">
        <v>176</v>
      </c>
      <c r="B89" s="119" t="s">
        <v>21</v>
      </c>
      <c r="C89" s="161">
        <v>0</v>
      </c>
      <c r="D89" s="161">
        <v>0</v>
      </c>
      <c r="E89" s="64" t="e">
        <f t="shared" si="2"/>
        <v>#DIV/0!</v>
      </c>
      <c r="F89" s="192"/>
      <c r="G89" s="192"/>
      <c r="H89" s="192"/>
      <c r="I89" s="86"/>
      <c r="J89" s="86"/>
    </row>
    <row r="90" spans="1:10" s="5" customFormat="1" ht="18" x14ac:dyDescent="0.25">
      <c r="A90" s="68" t="s">
        <v>55</v>
      </c>
      <c r="B90" s="119" t="s">
        <v>21</v>
      </c>
      <c r="C90" s="161">
        <v>0</v>
      </c>
      <c r="D90" s="161">
        <v>0</v>
      </c>
      <c r="E90" s="64" t="e">
        <f t="shared" si="2"/>
        <v>#DIV/0!</v>
      </c>
      <c r="F90" s="192"/>
      <c r="G90" s="192"/>
      <c r="H90" s="192"/>
      <c r="I90" s="86"/>
      <c r="J90" s="86"/>
    </row>
    <row r="91" spans="1:10" ht="35.25" customHeight="1" x14ac:dyDescent="0.25">
      <c r="A91" s="75" t="s">
        <v>3</v>
      </c>
      <c r="B91" s="118" t="s">
        <v>9</v>
      </c>
      <c r="C91" s="74" t="s">
        <v>497</v>
      </c>
      <c r="D91" s="157">
        <v>33.799999999999997</v>
      </c>
      <c r="E91" s="74" t="e">
        <f t="shared" si="2"/>
        <v>#VALUE!</v>
      </c>
      <c r="F91" s="182"/>
      <c r="G91" s="182"/>
      <c r="H91" s="182"/>
      <c r="I91" s="81"/>
      <c r="J91" s="81"/>
    </row>
    <row r="92" spans="1:10" ht="18" x14ac:dyDescent="0.25">
      <c r="A92" s="48" t="s">
        <v>473</v>
      </c>
      <c r="B92" s="45" t="s">
        <v>9</v>
      </c>
      <c r="C92" s="64" t="s">
        <v>497</v>
      </c>
      <c r="D92" s="56">
        <v>0.8</v>
      </c>
      <c r="E92" s="64" t="e">
        <f t="shared" si="2"/>
        <v>#VALUE!</v>
      </c>
      <c r="F92" s="182"/>
      <c r="G92" s="182"/>
      <c r="H92" s="182"/>
      <c r="I92" s="81"/>
      <c r="J92" s="81"/>
    </row>
    <row r="93" spans="1:10" ht="17.399999999999999" x14ac:dyDescent="0.25">
      <c r="A93" s="197" t="s">
        <v>83</v>
      </c>
      <c r="B93" s="197"/>
      <c r="C93" s="197"/>
      <c r="D93" s="197"/>
      <c r="E93" s="197"/>
      <c r="F93" s="182"/>
      <c r="G93" s="182"/>
      <c r="H93" s="182"/>
      <c r="I93" s="81"/>
      <c r="J93" s="81"/>
    </row>
    <row r="94" spans="1:10" s="49" customFormat="1" ht="18" x14ac:dyDescent="0.3">
      <c r="A94" s="75" t="s">
        <v>84</v>
      </c>
      <c r="B94" s="118" t="s">
        <v>23</v>
      </c>
      <c r="C94" s="157">
        <v>18.853000000000002</v>
      </c>
      <c r="D94" s="157">
        <v>18.899999999999999</v>
      </c>
      <c r="E94" s="74">
        <f t="shared" si="2"/>
        <v>99.751322751322775</v>
      </c>
      <c r="F94" s="193"/>
      <c r="G94" s="193"/>
      <c r="H94" s="193"/>
      <c r="I94" s="82"/>
      <c r="J94" s="82"/>
    </row>
    <row r="95" spans="1:10" s="49" customFormat="1" ht="37.5" customHeight="1" x14ac:dyDescent="0.3">
      <c r="A95" s="66" t="s">
        <v>85</v>
      </c>
      <c r="B95" s="118" t="s">
        <v>11</v>
      </c>
      <c r="C95" s="157">
        <v>0.2</v>
      </c>
      <c r="D95" s="157">
        <v>0.8</v>
      </c>
      <c r="E95" s="74">
        <f t="shared" si="2"/>
        <v>25</v>
      </c>
      <c r="F95" s="193"/>
      <c r="G95" s="193"/>
      <c r="H95" s="193"/>
      <c r="I95" s="82"/>
      <c r="J95" s="82"/>
    </row>
    <row r="96" spans="1:10" s="139" customFormat="1" ht="36" customHeight="1" x14ac:dyDescent="0.25">
      <c r="A96" s="75" t="s">
        <v>75</v>
      </c>
      <c r="B96" s="118" t="s">
        <v>23</v>
      </c>
      <c r="C96" s="163">
        <f>SUM(C102:C114)+C98</f>
        <v>4.8552000000000008</v>
      </c>
      <c r="D96" s="163">
        <f>SUM(D102:D114)+D98</f>
        <v>4.7770999999999999</v>
      </c>
      <c r="E96" s="74">
        <f t="shared" si="2"/>
        <v>101.634883088066</v>
      </c>
      <c r="F96" s="184"/>
      <c r="G96" s="184"/>
      <c r="H96" s="184"/>
      <c r="I96" s="138"/>
      <c r="J96" s="138"/>
    </row>
    <row r="97" spans="1:10" s="139" customFormat="1" ht="18" x14ac:dyDescent="0.25">
      <c r="A97" s="75" t="s">
        <v>24</v>
      </c>
      <c r="B97" s="45"/>
      <c r="C97" s="58"/>
      <c r="D97" s="58"/>
      <c r="E97" s="58"/>
      <c r="F97" s="184"/>
      <c r="G97" s="184"/>
      <c r="H97" s="184"/>
      <c r="I97" s="138"/>
      <c r="J97" s="138"/>
    </row>
    <row r="98" spans="1:10" s="139" customFormat="1" ht="36" x14ac:dyDescent="0.25">
      <c r="A98" s="48" t="s">
        <v>534</v>
      </c>
      <c r="B98" s="45" t="s">
        <v>23</v>
      </c>
      <c r="C98" s="164">
        <f>SUM(C99:C101)</f>
        <v>0.104</v>
      </c>
      <c r="D98" s="164">
        <f>SUM(D99:D101)</f>
        <v>9.8999999999999991E-2</v>
      </c>
      <c r="E98" s="76">
        <f t="shared" si="2"/>
        <v>105.05050505050507</v>
      </c>
      <c r="F98" s="184"/>
      <c r="G98" s="184"/>
      <c r="H98" s="184"/>
      <c r="I98" s="138"/>
      <c r="J98" s="138"/>
    </row>
    <row r="99" spans="1:10" s="139" customFormat="1" ht="36" x14ac:dyDescent="0.25">
      <c r="A99" s="48" t="s">
        <v>90</v>
      </c>
      <c r="B99" s="45" t="s">
        <v>23</v>
      </c>
      <c r="C99" s="164">
        <f>SUM(Диагностика!G9)/1000</f>
        <v>9.4E-2</v>
      </c>
      <c r="D99" s="164">
        <f>SUM(Диагностика!H9)/1000</f>
        <v>0.09</v>
      </c>
      <c r="E99" s="76">
        <f t="shared" si="2"/>
        <v>104.44444444444446</v>
      </c>
      <c r="F99" s="184"/>
      <c r="G99" s="184"/>
      <c r="H99" s="184"/>
      <c r="I99" s="138"/>
      <c r="J99" s="138"/>
    </row>
    <row r="100" spans="1:10" s="139" customFormat="1" ht="18" x14ac:dyDescent="0.25">
      <c r="A100" s="2" t="s">
        <v>91</v>
      </c>
      <c r="B100" s="45" t="s">
        <v>23</v>
      </c>
      <c r="C100" s="164">
        <f>SUM(Диагностика!G14)/1000</f>
        <v>0.01</v>
      </c>
      <c r="D100" s="164">
        <f>SUM(Диагностика!H14)/1000</f>
        <v>8.9999999999999993E-3</v>
      </c>
      <c r="E100" s="76">
        <f t="shared" si="2"/>
        <v>111.11111111111111</v>
      </c>
      <c r="F100" s="184"/>
      <c r="G100" s="184"/>
      <c r="H100" s="184"/>
      <c r="I100" s="138"/>
      <c r="J100" s="138"/>
    </row>
    <row r="101" spans="1:10" s="139" customFormat="1" ht="18" x14ac:dyDescent="0.25">
      <c r="A101" s="2" t="s">
        <v>92</v>
      </c>
      <c r="B101" s="45" t="s">
        <v>23</v>
      </c>
      <c r="C101" s="164">
        <f>SUM(Диагностика!G18)/1000</f>
        <v>0</v>
      </c>
      <c r="D101" s="164">
        <f>SUM(Диагностика!H18)/1000</f>
        <v>0</v>
      </c>
      <c r="E101" s="76" t="e">
        <f t="shared" si="2"/>
        <v>#DIV/0!</v>
      </c>
      <c r="F101" s="184"/>
      <c r="G101" s="184"/>
      <c r="H101" s="184"/>
      <c r="I101" s="138"/>
      <c r="J101" s="138"/>
    </row>
    <row r="102" spans="1:10" s="139" customFormat="1" ht="18" x14ac:dyDescent="0.25">
      <c r="A102" s="2" t="s">
        <v>50</v>
      </c>
      <c r="B102" s="45" t="s">
        <v>23</v>
      </c>
      <c r="C102" s="164">
        <f>SUM(Диагностика!G21)/1000</f>
        <v>2.0089999999999999</v>
      </c>
      <c r="D102" s="164">
        <f>SUM(Диагностика!H21)/1000</f>
        <v>1.9592000000000001</v>
      </c>
      <c r="E102" s="76">
        <f t="shared" si="2"/>
        <v>102.54185381788486</v>
      </c>
      <c r="F102" s="184"/>
      <c r="G102" s="184"/>
      <c r="H102" s="184"/>
      <c r="I102" s="138"/>
      <c r="J102" s="138"/>
    </row>
    <row r="103" spans="1:10" s="139" customFormat="1" ht="18" x14ac:dyDescent="0.25">
      <c r="A103" s="2" t="s">
        <v>51</v>
      </c>
      <c r="B103" s="45" t="s">
        <v>23</v>
      </c>
      <c r="C103" s="164">
        <f>SUM(Диагностика!G44)/1000</f>
        <v>3.0000000000000001E-3</v>
      </c>
      <c r="D103" s="164">
        <f>SUM(Диагностика!H44)/1000</f>
        <v>5.0000000000000001E-3</v>
      </c>
      <c r="E103" s="76">
        <f t="shared" si="2"/>
        <v>60</v>
      </c>
      <c r="F103" s="184"/>
      <c r="G103" s="184"/>
      <c r="H103" s="184"/>
      <c r="I103" s="138"/>
      <c r="J103" s="138"/>
    </row>
    <row r="104" spans="1:10" s="139" customFormat="1" ht="36" x14ac:dyDescent="0.25">
      <c r="A104" s="2" t="s">
        <v>93</v>
      </c>
      <c r="B104" s="45" t="s">
        <v>23</v>
      </c>
      <c r="C104" s="164">
        <f>SUM(Диагностика!G125)/1000</f>
        <v>0.23319999999999999</v>
      </c>
      <c r="D104" s="164">
        <f>SUM(Диагностика!H125)/1000</f>
        <v>0.22290000000000001</v>
      </c>
      <c r="E104" s="76">
        <f t="shared" si="2"/>
        <v>104.62090623598026</v>
      </c>
      <c r="F104" s="184"/>
      <c r="G104" s="184"/>
      <c r="H104" s="184"/>
      <c r="I104" s="138"/>
      <c r="J104" s="138"/>
    </row>
    <row r="105" spans="1:10" s="139" customFormat="1" ht="36" customHeight="1" x14ac:dyDescent="0.25">
      <c r="A105" s="2" t="s">
        <v>94</v>
      </c>
      <c r="B105" s="45" t="s">
        <v>23</v>
      </c>
      <c r="C105" s="164">
        <f>SUM(Диагностика!G129)/1000</f>
        <v>0</v>
      </c>
      <c r="D105" s="164">
        <f>SUM(Диагностика!H129)/1000</f>
        <v>0</v>
      </c>
      <c r="E105" s="76" t="e">
        <f t="shared" si="2"/>
        <v>#DIV/0!</v>
      </c>
      <c r="F105" s="184"/>
      <c r="G105" s="184"/>
      <c r="H105" s="184"/>
      <c r="I105" s="138"/>
      <c r="J105" s="138"/>
    </row>
    <row r="106" spans="1:10" s="139" customFormat="1" ht="18" x14ac:dyDescent="0.25">
      <c r="A106" s="2" t="s">
        <v>15</v>
      </c>
      <c r="B106" s="45" t="s">
        <v>23</v>
      </c>
      <c r="C106" s="164">
        <f>SUM(Диагностика!G133)/1000</f>
        <v>0.17799999999999999</v>
      </c>
      <c r="D106" s="164">
        <f>SUM(Диагностика!H133)/1000</f>
        <v>0.17499999999999999</v>
      </c>
      <c r="E106" s="76">
        <f t="shared" si="2"/>
        <v>101.71428571428571</v>
      </c>
      <c r="F106" s="184"/>
      <c r="G106" s="184"/>
      <c r="H106" s="184"/>
      <c r="I106" s="138"/>
      <c r="J106" s="138"/>
    </row>
    <row r="107" spans="1:10" s="139" customFormat="1" ht="36" x14ac:dyDescent="0.25">
      <c r="A107" s="48" t="s">
        <v>95</v>
      </c>
      <c r="B107" s="45" t="s">
        <v>23</v>
      </c>
      <c r="C107" s="164">
        <f>SUM(Диагностика!G137)/1000</f>
        <v>0.221</v>
      </c>
      <c r="D107" s="164">
        <f>SUM(Диагностика!H137)/1000</f>
        <v>0.16900000000000001</v>
      </c>
      <c r="E107" s="76">
        <f t="shared" si="2"/>
        <v>130.76923076923077</v>
      </c>
      <c r="F107" s="184"/>
      <c r="G107" s="184"/>
      <c r="H107" s="184"/>
      <c r="I107" s="138"/>
      <c r="J107" s="138"/>
    </row>
    <row r="108" spans="1:10" s="139" customFormat="1" ht="18" x14ac:dyDescent="0.25">
      <c r="A108" s="2" t="s">
        <v>175</v>
      </c>
      <c r="B108" s="45" t="s">
        <v>23</v>
      </c>
      <c r="C108" s="164">
        <v>0</v>
      </c>
      <c r="D108" s="164">
        <v>0</v>
      </c>
      <c r="E108" s="76" t="e">
        <f t="shared" si="2"/>
        <v>#DIV/0!</v>
      </c>
      <c r="F108" s="184"/>
      <c r="G108" s="184"/>
      <c r="H108" s="184"/>
      <c r="I108" s="138"/>
      <c r="J108" s="138"/>
    </row>
    <row r="109" spans="1:10" s="139" customFormat="1" ht="18" x14ac:dyDescent="0.25">
      <c r="A109" s="2" t="s">
        <v>176</v>
      </c>
      <c r="B109" s="45" t="s">
        <v>23</v>
      </c>
      <c r="C109" s="164">
        <v>0</v>
      </c>
      <c r="D109" s="164">
        <v>0</v>
      </c>
      <c r="E109" s="76" t="e">
        <f t="shared" si="2"/>
        <v>#DIV/0!</v>
      </c>
      <c r="F109" s="184"/>
      <c r="G109" s="184"/>
      <c r="H109" s="184"/>
      <c r="I109" s="138"/>
      <c r="J109" s="138"/>
    </row>
    <row r="110" spans="1:10" s="139" customFormat="1" ht="36" x14ac:dyDescent="0.25">
      <c r="A110" s="2" t="s">
        <v>49</v>
      </c>
      <c r="B110" s="45" t="s">
        <v>23</v>
      </c>
      <c r="C110" s="164">
        <v>0.29099999999999998</v>
      </c>
      <c r="D110" s="164">
        <v>0.3</v>
      </c>
      <c r="E110" s="76">
        <f t="shared" si="2"/>
        <v>97</v>
      </c>
      <c r="F110" s="184"/>
      <c r="G110" s="184"/>
      <c r="H110" s="184"/>
      <c r="I110" s="138"/>
      <c r="J110" s="138"/>
    </row>
    <row r="111" spans="1:10" s="139" customFormat="1" ht="18" x14ac:dyDescent="0.25">
      <c r="A111" s="2" t="s">
        <v>52</v>
      </c>
      <c r="B111" s="45" t="s">
        <v>23</v>
      </c>
      <c r="C111" s="164">
        <v>1.3169999999999999</v>
      </c>
      <c r="D111" s="164">
        <v>1.3320000000000001</v>
      </c>
      <c r="E111" s="76">
        <f t="shared" si="2"/>
        <v>98.873873873873862</v>
      </c>
      <c r="F111" s="184"/>
      <c r="G111" s="184"/>
      <c r="H111" s="184"/>
      <c r="I111" s="138"/>
      <c r="J111" s="138"/>
    </row>
    <row r="112" spans="1:10" s="139" customFormat="1" ht="18" x14ac:dyDescent="0.25">
      <c r="A112" s="2" t="s">
        <v>515</v>
      </c>
      <c r="B112" s="45" t="s">
        <v>23</v>
      </c>
      <c r="C112" s="164">
        <v>0.14199999999999999</v>
      </c>
      <c r="D112" s="164">
        <v>0.14899999999999999</v>
      </c>
      <c r="E112" s="76">
        <f t="shared" si="2"/>
        <v>95.302013422818789</v>
      </c>
      <c r="F112" s="184"/>
      <c r="G112" s="184"/>
      <c r="H112" s="184"/>
      <c r="I112" s="138"/>
      <c r="J112" s="138"/>
    </row>
    <row r="113" spans="1:10" s="139" customFormat="1" ht="18" x14ac:dyDescent="0.25">
      <c r="A113" s="2" t="s">
        <v>53</v>
      </c>
      <c r="B113" s="45" t="s">
        <v>23</v>
      </c>
      <c r="C113" s="164">
        <v>0.29599999999999999</v>
      </c>
      <c r="D113" s="164">
        <v>0.30299999999999999</v>
      </c>
      <c r="E113" s="76">
        <f t="shared" si="2"/>
        <v>97.689768976897682</v>
      </c>
      <c r="F113" s="184"/>
      <c r="G113" s="184"/>
      <c r="H113" s="184"/>
      <c r="I113" s="138"/>
      <c r="J113" s="138"/>
    </row>
    <row r="114" spans="1:10" s="139" customFormat="1" ht="18" x14ac:dyDescent="0.25">
      <c r="A114" s="2" t="s">
        <v>55</v>
      </c>
      <c r="B114" s="45" t="s">
        <v>23</v>
      </c>
      <c r="C114" s="164">
        <v>6.0999999999999999E-2</v>
      </c>
      <c r="D114" s="164">
        <v>6.3E-2</v>
      </c>
      <c r="E114" s="76">
        <f t="shared" si="2"/>
        <v>96.825396825396822</v>
      </c>
      <c r="F114" s="182"/>
      <c r="G114" s="184"/>
      <c r="H114" s="184"/>
      <c r="I114" s="138"/>
      <c r="J114" s="138"/>
    </row>
    <row r="115" spans="1:10" s="139" customFormat="1" ht="54.75" customHeight="1" x14ac:dyDescent="0.25">
      <c r="A115" s="63" t="s">
        <v>61</v>
      </c>
      <c r="B115" s="119" t="s">
        <v>23</v>
      </c>
      <c r="C115" s="165">
        <f>SUM(C117+C119+C120+C121)</f>
        <v>1.8419999999999999</v>
      </c>
      <c r="D115" s="165">
        <f>SUM(D117+D119+D120+D121)</f>
        <v>1.87</v>
      </c>
      <c r="E115" s="64">
        <f t="shared" si="2"/>
        <v>98.502673796791427</v>
      </c>
      <c r="F115" s="184"/>
      <c r="G115" s="184"/>
      <c r="H115" s="184"/>
      <c r="I115" s="138"/>
      <c r="J115" s="138"/>
    </row>
    <row r="116" spans="1:10" s="139" customFormat="1" ht="18" x14ac:dyDescent="0.25">
      <c r="A116" s="61" t="s">
        <v>54</v>
      </c>
      <c r="B116" s="45"/>
      <c r="C116" s="58"/>
      <c r="D116" s="58"/>
      <c r="E116" s="58"/>
      <c r="F116" s="184"/>
      <c r="G116" s="184"/>
      <c r="H116" s="184"/>
      <c r="I116" s="138"/>
      <c r="J116" s="138"/>
    </row>
    <row r="117" spans="1:10" s="139" customFormat="1" ht="36" x14ac:dyDescent="0.25">
      <c r="A117" s="2" t="s">
        <v>461</v>
      </c>
      <c r="B117" s="45" t="s">
        <v>23</v>
      </c>
      <c r="C117" s="164">
        <v>0.14199999999999999</v>
      </c>
      <c r="D117" s="164">
        <v>0.14899999999999999</v>
      </c>
      <c r="E117" s="76">
        <f t="shared" si="2"/>
        <v>95.302013422818789</v>
      </c>
      <c r="F117" s="184"/>
      <c r="G117" s="184"/>
      <c r="H117" s="184"/>
      <c r="I117" s="138"/>
      <c r="J117" s="138"/>
    </row>
    <row r="118" spans="1:10" s="141" customFormat="1" ht="18" x14ac:dyDescent="0.25">
      <c r="A118" s="61" t="s">
        <v>517</v>
      </c>
      <c r="B118" s="119" t="s">
        <v>23</v>
      </c>
      <c r="C118" s="165">
        <v>0</v>
      </c>
      <c r="D118" s="165">
        <v>0</v>
      </c>
      <c r="E118" s="64" t="e">
        <f t="shared" si="2"/>
        <v>#DIV/0!</v>
      </c>
      <c r="F118" s="186"/>
      <c r="G118" s="186"/>
      <c r="H118" s="186"/>
      <c r="I118" s="140"/>
      <c r="J118" s="140"/>
    </row>
    <row r="119" spans="1:10" s="139" customFormat="1" ht="18" x14ac:dyDescent="0.25">
      <c r="A119" s="2" t="s">
        <v>52</v>
      </c>
      <c r="B119" s="45" t="s">
        <v>22</v>
      </c>
      <c r="C119" s="164">
        <v>1.226</v>
      </c>
      <c r="D119" s="164">
        <v>1.238</v>
      </c>
      <c r="E119" s="76">
        <f t="shared" si="2"/>
        <v>99.030694668820672</v>
      </c>
      <c r="F119" s="184"/>
      <c r="G119" s="184"/>
      <c r="H119" s="184"/>
      <c r="I119" s="138"/>
      <c r="J119" s="138"/>
    </row>
    <row r="120" spans="1:10" s="139" customFormat="1" ht="18" x14ac:dyDescent="0.25">
      <c r="A120" s="2" t="s">
        <v>516</v>
      </c>
      <c r="B120" s="45" t="s">
        <v>22</v>
      </c>
      <c r="C120" s="164">
        <v>0.28199999999999997</v>
      </c>
      <c r="D120" s="164">
        <v>0.28999999999999998</v>
      </c>
      <c r="E120" s="76">
        <f t="shared" si="2"/>
        <v>97.241379310344826</v>
      </c>
      <c r="F120" s="184"/>
      <c r="G120" s="184"/>
      <c r="H120" s="184"/>
      <c r="I120" s="138"/>
      <c r="J120" s="138"/>
    </row>
    <row r="121" spans="1:10" s="139" customFormat="1" ht="18" x14ac:dyDescent="0.25">
      <c r="A121" s="2" t="s">
        <v>55</v>
      </c>
      <c r="B121" s="45" t="s">
        <v>22</v>
      </c>
      <c r="C121" s="164">
        <v>0.192</v>
      </c>
      <c r="D121" s="164">
        <v>0.193</v>
      </c>
      <c r="E121" s="76">
        <f t="shared" si="2"/>
        <v>99.481865284974091</v>
      </c>
      <c r="F121" s="184"/>
      <c r="G121" s="184"/>
      <c r="H121" s="184"/>
      <c r="I121" s="138"/>
      <c r="J121" s="138"/>
    </row>
    <row r="122" spans="1:10" s="137" customFormat="1" ht="36" customHeight="1" x14ac:dyDescent="0.3">
      <c r="A122" s="75" t="s">
        <v>76</v>
      </c>
      <c r="B122" s="118" t="s">
        <v>12</v>
      </c>
      <c r="C122" s="78">
        <f>SUM(Диагностика!I157)</f>
        <v>85151.442753279945</v>
      </c>
      <c r="D122" s="78">
        <f>SUM(Диагностика!J157)</f>
        <v>80567.86040702989</v>
      </c>
      <c r="E122" s="74">
        <f t="shared" si="2"/>
        <v>105.68909528327268</v>
      </c>
      <c r="F122" s="183"/>
      <c r="G122" s="183"/>
      <c r="H122" s="183"/>
      <c r="I122" s="136"/>
      <c r="J122" s="136"/>
    </row>
    <row r="123" spans="1:10" ht="18" x14ac:dyDescent="0.25">
      <c r="A123" s="75" t="s">
        <v>24</v>
      </c>
      <c r="B123" s="45"/>
      <c r="C123" s="79"/>
      <c r="D123" s="79"/>
      <c r="E123" s="58"/>
      <c r="F123" s="182"/>
      <c r="G123" s="182"/>
      <c r="H123" s="182"/>
      <c r="I123" s="81"/>
      <c r="J123" s="81"/>
    </row>
    <row r="124" spans="1:10" ht="36" x14ac:dyDescent="0.25">
      <c r="A124" s="48" t="s">
        <v>533</v>
      </c>
      <c r="B124" s="45" t="s">
        <v>12</v>
      </c>
      <c r="C124" s="79">
        <f>SUM(Диагностика!I8)</f>
        <v>46970.192307692312</v>
      </c>
      <c r="D124" s="79">
        <f>SUM(Диагностика!J8)</f>
        <v>45712.457912457903</v>
      </c>
      <c r="E124" s="76">
        <f t="shared" si="2"/>
        <v>102.75140399941532</v>
      </c>
      <c r="F124" s="182"/>
      <c r="G124" s="182"/>
      <c r="H124" s="182"/>
      <c r="I124" s="81"/>
      <c r="J124" s="81"/>
    </row>
    <row r="125" spans="1:10" ht="36" x14ac:dyDescent="0.25">
      <c r="A125" s="115" t="s">
        <v>90</v>
      </c>
      <c r="B125" s="45" t="s">
        <v>12</v>
      </c>
      <c r="C125" s="79">
        <f>SUM(Диагностика!I9)</f>
        <v>49310.992907801417</v>
      </c>
      <c r="D125" s="79">
        <f>SUM(Диагностика!J9)</f>
        <v>48117.037037037044</v>
      </c>
      <c r="E125" s="76">
        <f t="shared" si="2"/>
        <v>102.48135783973014</v>
      </c>
      <c r="F125" s="182"/>
      <c r="G125" s="182"/>
      <c r="H125" s="182"/>
      <c r="I125" s="81"/>
      <c r="J125" s="81"/>
    </row>
    <row r="126" spans="1:10" ht="18" x14ac:dyDescent="0.25">
      <c r="A126" s="115" t="s">
        <v>91</v>
      </c>
      <c r="B126" s="45" t="s">
        <v>12</v>
      </c>
      <c r="C126" s="79">
        <f>SUM(Диагностика!I14)</f>
        <v>24966.666666666664</v>
      </c>
      <c r="D126" s="79">
        <f>SUM(Диагностика!J14)</f>
        <v>21666.666666666668</v>
      </c>
      <c r="E126" s="76">
        <f t="shared" si="2"/>
        <v>115.2307692307692</v>
      </c>
      <c r="F126" s="182"/>
      <c r="G126" s="182"/>
      <c r="H126" s="182"/>
      <c r="I126" s="81"/>
      <c r="J126" s="81"/>
    </row>
    <row r="127" spans="1:10" ht="18" x14ac:dyDescent="0.25">
      <c r="A127" s="115" t="s">
        <v>92</v>
      </c>
      <c r="B127" s="45" t="s">
        <v>12</v>
      </c>
      <c r="C127" s="79" t="e">
        <f>SUM(Диагностика!I18)</f>
        <v>#DIV/0!</v>
      </c>
      <c r="D127" s="79" t="e">
        <f>SUM(Диагностика!J18)</f>
        <v>#DIV/0!</v>
      </c>
      <c r="E127" s="76" t="e">
        <f t="shared" si="2"/>
        <v>#DIV/0!</v>
      </c>
      <c r="F127" s="182"/>
      <c r="G127" s="182"/>
      <c r="H127" s="182"/>
      <c r="I127" s="81"/>
      <c r="J127" s="81"/>
    </row>
    <row r="128" spans="1:10" ht="18" x14ac:dyDescent="0.25">
      <c r="A128" s="115" t="s">
        <v>50</v>
      </c>
      <c r="B128" s="45" t="s">
        <v>12</v>
      </c>
      <c r="C128" s="79">
        <f>SUM(Диагностика!I21)</f>
        <v>119912.72606603616</v>
      </c>
      <c r="D128" s="79">
        <f>SUM(Диагностика!J21)</f>
        <v>108057.88076766026</v>
      </c>
      <c r="E128" s="76">
        <f t="shared" si="2"/>
        <v>110.97082897994778</v>
      </c>
      <c r="F128" s="182"/>
      <c r="G128" s="182"/>
      <c r="H128" s="182"/>
      <c r="I128" s="81"/>
      <c r="J128" s="81"/>
    </row>
    <row r="129" spans="1:10" ht="18" x14ac:dyDescent="0.25">
      <c r="A129" s="115" t="s">
        <v>51</v>
      </c>
      <c r="B129" s="45" t="s">
        <v>12</v>
      </c>
      <c r="C129" s="79">
        <f>SUM(Диагностика!I44)</f>
        <v>21777.777777777781</v>
      </c>
      <c r="D129" s="79">
        <f>SUM(Диагностика!J44)</f>
        <v>20800</v>
      </c>
      <c r="E129" s="76">
        <f t="shared" si="2"/>
        <v>104.70085470085471</v>
      </c>
      <c r="F129" s="182"/>
      <c r="G129" s="182"/>
      <c r="H129" s="182"/>
      <c r="I129" s="81"/>
      <c r="J129" s="81"/>
    </row>
    <row r="130" spans="1:10" ht="36" x14ac:dyDescent="0.25">
      <c r="A130" s="115" t="s">
        <v>93</v>
      </c>
      <c r="B130" s="45" t="s">
        <v>12</v>
      </c>
      <c r="C130" s="79">
        <f>SUM(Диагностика!I125)</f>
        <v>55968.12464265294</v>
      </c>
      <c r="D130" s="79">
        <f>SUM(Диагностика!J125)</f>
        <v>45794.227605802298</v>
      </c>
      <c r="E130" s="76">
        <f t="shared" si="2"/>
        <v>122.21654904724623</v>
      </c>
      <c r="F130" s="182"/>
      <c r="G130" s="182"/>
      <c r="H130" s="182"/>
      <c r="I130" s="81"/>
      <c r="J130" s="81"/>
    </row>
    <row r="131" spans="1:10" ht="37.5" customHeight="1" x14ac:dyDescent="0.25">
      <c r="A131" s="115" t="s">
        <v>94</v>
      </c>
      <c r="B131" s="45" t="s">
        <v>12</v>
      </c>
      <c r="C131" s="79" t="e">
        <f>SUM(Диагностика!I129)</f>
        <v>#DIV/0!</v>
      </c>
      <c r="D131" s="79" t="e">
        <f>SUM(Диагностика!J129)</f>
        <v>#DIV/0!</v>
      </c>
      <c r="E131" s="76" t="e">
        <f t="shared" si="2"/>
        <v>#DIV/0!</v>
      </c>
      <c r="F131" s="182"/>
      <c r="G131" s="182"/>
      <c r="H131" s="182"/>
      <c r="I131" s="81"/>
      <c r="J131" s="81"/>
    </row>
    <row r="132" spans="1:10" ht="18" x14ac:dyDescent="0.25">
      <c r="A132" s="2" t="s">
        <v>15</v>
      </c>
      <c r="B132" s="45" t="s">
        <v>12</v>
      </c>
      <c r="C132" s="79">
        <f>SUM(Диагностика!I133)</f>
        <v>64139.325842696635</v>
      </c>
      <c r="D132" s="79">
        <f>SUM(Диагностика!J133)</f>
        <v>60992.57142857142</v>
      </c>
      <c r="E132" s="76">
        <f t="shared" si="2"/>
        <v>105.15924208542411</v>
      </c>
      <c r="F132" s="182"/>
      <c r="G132" s="182"/>
      <c r="H132" s="182"/>
      <c r="I132" s="81"/>
      <c r="J132" s="81"/>
    </row>
    <row r="133" spans="1:10" ht="36" x14ac:dyDescent="0.25">
      <c r="A133" s="48" t="s">
        <v>95</v>
      </c>
      <c r="B133" s="45" t="s">
        <v>12</v>
      </c>
      <c r="C133" s="79">
        <f>SUM(Диагностика!I137)</f>
        <v>25345.248868778275</v>
      </c>
      <c r="D133" s="79">
        <f>SUM(Диагностика!J137)</f>
        <v>23559.960552268247</v>
      </c>
      <c r="E133" s="76">
        <f t="shared" si="2"/>
        <v>107.57763712103564</v>
      </c>
      <c r="F133" s="182"/>
      <c r="G133" s="182"/>
      <c r="H133" s="182"/>
      <c r="I133" s="81"/>
      <c r="J133" s="81"/>
    </row>
    <row r="134" spans="1:10" ht="18" x14ac:dyDescent="0.25">
      <c r="A134" s="2" t="s">
        <v>175</v>
      </c>
      <c r="B134" s="45" t="s">
        <v>12</v>
      </c>
      <c r="C134" s="79">
        <v>0</v>
      </c>
      <c r="D134" s="79">
        <v>0</v>
      </c>
      <c r="E134" s="76" t="e">
        <f t="shared" si="2"/>
        <v>#DIV/0!</v>
      </c>
      <c r="F134" s="182"/>
      <c r="G134" s="182"/>
      <c r="H134" s="182"/>
      <c r="I134" s="81"/>
      <c r="J134" s="81"/>
    </row>
    <row r="135" spans="1:10" ht="18" x14ac:dyDescent="0.25">
      <c r="A135" s="2" t="s">
        <v>176</v>
      </c>
      <c r="B135" s="45" t="s">
        <v>12</v>
      </c>
      <c r="C135" s="79">
        <v>0</v>
      </c>
      <c r="D135" s="79">
        <v>0</v>
      </c>
      <c r="E135" s="76" t="e">
        <f t="shared" si="2"/>
        <v>#DIV/0!</v>
      </c>
      <c r="F135" s="182"/>
      <c r="G135" s="182"/>
      <c r="H135" s="182"/>
      <c r="I135" s="81"/>
      <c r="J135" s="81"/>
    </row>
    <row r="136" spans="1:10" ht="36" x14ac:dyDescent="0.25">
      <c r="A136" s="48" t="s">
        <v>49</v>
      </c>
      <c r="B136" s="45" t="s">
        <v>12</v>
      </c>
      <c r="C136" s="159">
        <v>69733</v>
      </c>
      <c r="D136" s="159">
        <v>121543</v>
      </c>
      <c r="E136" s="76">
        <f t="shared" si="2"/>
        <v>57.373110750927658</v>
      </c>
      <c r="F136" s="182"/>
      <c r="G136" s="182"/>
      <c r="H136" s="182"/>
      <c r="I136" s="81"/>
      <c r="J136" s="81"/>
    </row>
    <row r="137" spans="1:10" ht="18" x14ac:dyDescent="0.25">
      <c r="A137" s="2" t="s">
        <v>52</v>
      </c>
      <c r="B137" s="45" t="s">
        <v>12</v>
      </c>
      <c r="C137" s="159">
        <v>66769</v>
      </c>
      <c r="D137" s="159">
        <v>59687</v>
      </c>
      <c r="E137" s="76">
        <f t="shared" si="2"/>
        <v>111.8652302846516</v>
      </c>
      <c r="F137" s="182"/>
      <c r="G137" s="182"/>
      <c r="H137" s="182"/>
      <c r="I137" s="81"/>
      <c r="J137" s="81"/>
    </row>
    <row r="138" spans="1:10" ht="18" x14ac:dyDescent="0.25">
      <c r="A138" s="2" t="s">
        <v>515</v>
      </c>
      <c r="B138" s="45" t="s">
        <v>12</v>
      </c>
      <c r="C138" s="159">
        <v>56998</v>
      </c>
      <c r="D138" s="159">
        <v>53981</v>
      </c>
      <c r="E138" s="76">
        <f t="shared" si="2"/>
        <v>105.58900353828197</v>
      </c>
      <c r="F138" s="182"/>
      <c r="G138" s="182"/>
      <c r="H138" s="182"/>
      <c r="I138" s="81"/>
      <c r="J138" s="81"/>
    </row>
    <row r="139" spans="1:10" ht="18" x14ac:dyDescent="0.25">
      <c r="A139" s="2" t="s">
        <v>53</v>
      </c>
      <c r="B139" s="45" t="s">
        <v>12</v>
      </c>
      <c r="C139" s="159">
        <v>59697</v>
      </c>
      <c r="D139" s="159">
        <v>54280</v>
      </c>
      <c r="E139" s="76">
        <f t="shared" si="2"/>
        <v>109.97973470891674</v>
      </c>
      <c r="F139" s="182"/>
      <c r="G139" s="182"/>
      <c r="H139" s="182"/>
      <c r="I139" s="81"/>
      <c r="J139" s="81"/>
    </row>
    <row r="140" spans="1:10" ht="18" x14ac:dyDescent="0.25">
      <c r="A140" s="2" t="s">
        <v>55</v>
      </c>
      <c r="B140" s="45" t="s">
        <v>12</v>
      </c>
      <c r="C140" s="159">
        <v>57652</v>
      </c>
      <c r="D140" s="159">
        <v>51977</v>
      </c>
      <c r="E140" s="76">
        <f t="shared" si="2"/>
        <v>110.91829078246147</v>
      </c>
      <c r="F140" s="182"/>
      <c r="G140" s="182"/>
      <c r="H140" s="182"/>
      <c r="I140" s="81"/>
      <c r="J140" s="81"/>
    </row>
    <row r="141" spans="1:10" s="156" customFormat="1" ht="58.95" customHeight="1" x14ac:dyDescent="0.25">
      <c r="A141" s="68" t="s">
        <v>466</v>
      </c>
      <c r="B141" s="120" t="s">
        <v>12</v>
      </c>
      <c r="C141" s="162">
        <v>65224</v>
      </c>
      <c r="D141" s="162">
        <v>67850</v>
      </c>
      <c r="E141" s="147">
        <f t="shared" si="2"/>
        <v>96.129697862932943</v>
      </c>
      <c r="F141" s="194"/>
      <c r="G141" s="194"/>
      <c r="H141" s="194"/>
      <c r="I141" s="155"/>
      <c r="J141" s="155"/>
    </row>
    <row r="142" spans="1:10" ht="18" x14ac:dyDescent="0.25">
      <c r="A142" s="61" t="s">
        <v>87</v>
      </c>
      <c r="B142" s="45"/>
      <c r="C142" s="159"/>
      <c r="D142" s="159"/>
      <c r="E142" s="58"/>
      <c r="F142" s="182"/>
      <c r="G142" s="182"/>
      <c r="H142" s="182"/>
      <c r="I142" s="81"/>
      <c r="J142" s="81"/>
    </row>
    <row r="143" spans="1:10" ht="36" x14ac:dyDescent="0.25">
      <c r="A143" s="2" t="s">
        <v>461</v>
      </c>
      <c r="B143" s="45" t="s">
        <v>12</v>
      </c>
      <c r="C143" s="159">
        <v>56998</v>
      </c>
      <c r="D143" s="159">
        <v>53981</v>
      </c>
      <c r="E143" s="76">
        <f t="shared" si="2"/>
        <v>105.58900353828197</v>
      </c>
      <c r="F143" s="182"/>
      <c r="G143" s="182"/>
      <c r="H143" s="182"/>
      <c r="I143" s="81"/>
      <c r="J143" s="81"/>
    </row>
    <row r="144" spans="1:10" s="51" customFormat="1" ht="18" x14ac:dyDescent="0.25">
      <c r="A144" s="61" t="s">
        <v>517</v>
      </c>
      <c r="B144" s="119" t="s">
        <v>12</v>
      </c>
      <c r="C144" s="158">
        <v>0</v>
      </c>
      <c r="D144" s="158">
        <v>0</v>
      </c>
      <c r="E144" s="64" t="e">
        <f t="shared" ref="E144:E148" si="3">SUM(C144/D144*100)</f>
        <v>#DIV/0!</v>
      </c>
      <c r="F144" s="195"/>
      <c r="G144" s="195"/>
      <c r="H144" s="195"/>
      <c r="I144" s="83"/>
      <c r="J144" s="83"/>
    </row>
    <row r="145" spans="1:10" ht="18" x14ac:dyDescent="0.25">
      <c r="A145" s="2" t="s">
        <v>52</v>
      </c>
      <c r="B145" s="45" t="s">
        <v>12</v>
      </c>
      <c r="C145" s="159">
        <v>66819</v>
      </c>
      <c r="D145" s="159">
        <v>59630</v>
      </c>
      <c r="E145" s="76">
        <f t="shared" si="3"/>
        <v>112.05601207445916</v>
      </c>
      <c r="F145" s="182"/>
      <c r="G145" s="182"/>
      <c r="H145" s="182"/>
      <c r="I145" s="81"/>
      <c r="J145" s="81"/>
    </row>
    <row r="146" spans="1:10" s="150" customFormat="1" ht="18" x14ac:dyDescent="0.25">
      <c r="A146" s="70" t="s">
        <v>516</v>
      </c>
      <c r="B146" s="121" t="s">
        <v>12</v>
      </c>
      <c r="C146" s="166">
        <v>69357</v>
      </c>
      <c r="D146" s="166">
        <v>123166</v>
      </c>
      <c r="E146" s="154">
        <f t="shared" si="3"/>
        <v>56.311806829806933</v>
      </c>
      <c r="F146" s="191"/>
      <c r="G146" s="191"/>
      <c r="H146" s="191"/>
      <c r="I146" s="149"/>
      <c r="J146" s="149"/>
    </row>
    <row r="147" spans="1:10" ht="18" x14ac:dyDescent="0.25">
      <c r="A147" s="2" t="s">
        <v>55</v>
      </c>
      <c r="B147" s="45" t="s">
        <v>12</v>
      </c>
      <c r="C147" s="159">
        <v>55097</v>
      </c>
      <c r="D147" s="159">
        <v>48233</v>
      </c>
      <c r="E147" s="76">
        <f t="shared" si="3"/>
        <v>114.23092073891318</v>
      </c>
      <c r="F147" s="182"/>
      <c r="G147" s="182"/>
      <c r="H147" s="182"/>
      <c r="I147" s="81"/>
      <c r="J147" s="81"/>
    </row>
    <row r="148" spans="1:10" s="143" customFormat="1" ht="37.5" customHeight="1" x14ac:dyDescent="0.25">
      <c r="A148" s="167" t="s">
        <v>526</v>
      </c>
      <c r="B148" s="46" t="s">
        <v>9</v>
      </c>
      <c r="C148" s="67">
        <f>SUM(Диагностика!K157)</f>
        <v>1240.3074000000001</v>
      </c>
      <c r="D148" s="67">
        <f>SUM(Диагностика!L157)</f>
        <v>1154.7872</v>
      </c>
      <c r="E148" s="80">
        <f t="shared" si="3"/>
        <v>107.40571076645118</v>
      </c>
      <c r="F148" s="196"/>
      <c r="G148" s="196"/>
      <c r="H148" s="196"/>
      <c r="I148" s="142"/>
      <c r="J148" s="142"/>
    </row>
  </sheetData>
  <mergeCells count="12">
    <mergeCell ref="C1:E2"/>
    <mergeCell ref="A3:E3"/>
    <mergeCell ref="A4:E4"/>
    <mergeCell ref="A5:E5"/>
    <mergeCell ref="A28:E28"/>
    <mergeCell ref="A93:E93"/>
    <mergeCell ref="A7:A9"/>
    <mergeCell ref="B7:B9"/>
    <mergeCell ref="C7:C9"/>
    <mergeCell ref="D7:D9"/>
    <mergeCell ref="E7:E9"/>
    <mergeCell ref="A10:E10"/>
  </mergeCells>
  <phoneticPr fontId="5" type="noConversion"/>
  <printOptions horizontalCentered="1"/>
  <pageMargins left="0.59055118110236227" right="0.59055118110236227" top="0.78740157480314965" bottom="0.39370078740157483" header="0" footer="0"/>
  <pageSetup paperSize="9" scale="87" fitToHeight="10" orientation="landscape" r:id="rId1"/>
  <headerFooter alignWithMargins="0"/>
  <rowBreaks count="4" manualBreakCount="4">
    <brk id="25" max="8" man="1"/>
    <brk id="44" max="8" man="1"/>
    <brk id="68" max="8" man="1"/>
    <brk id="9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N157"/>
  <sheetViews>
    <sheetView view="pageBreakPreview" topLeftCell="A128" zoomScale="65" zoomScaleNormal="75" zoomScaleSheetLayoutView="65" workbookViewId="0">
      <selection activeCell="H127" sqref="H127"/>
    </sheetView>
  </sheetViews>
  <sheetFormatPr defaultColWidth="9.109375" defaultRowHeight="18" x14ac:dyDescent="0.35"/>
  <cols>
    <col min="1" max="1" width="68.5546875" style="3" customWidth="1"/>
    <col min="2" max="2" width="23.44140625" style="24" customWidth="1"/>
    <col min="3" max="3" width="14.88671875" style="23" customWidth="1"/>
    <col min="4" max="4" width="21.88671875" style="23" customWidth="1"/>
    <col min="5" max="5" width="14.88671875" style="23" customWidth="1"/>
    <col min="6" max="6" width="21.88671875" style="23" customWidth="1"/>
    <col min="7" max="7" width="14.88671875" style="3" customWidth="1"/>
    <col min="8" max="8" width="21.88671875" style="3" customWidth="1"/>
    <col min="9" max="9" width="14.88671875" style="3" customWidth="1"/>
    <col min="10" max="10" width="21.88671875" style="3" customWidth="1"/>
    <col min="11" max="11" width="14.88671875" style="23" customWidth="1"/>
    <col min="12" max="12" width="21.88671875" style="23" customWidth="1"/>
    <col min="13" max="16384" width="9.109375" style="3"/>
  </cols>
  <sheetData>
    <row r="1" spans="1:14" ht="21" customHeight="1" x14ac:dyDescent="0.35">
      <c r="K1" s="202" t="s">
        <v>484</v>
      </c>
      <c r="L1" s="202"/>
    </row>
    <row r="2" spans="1:14" ht="19.5" customHeight="1" x14ac:dyDescent="0.35">
      <c r="A2" s="206" t="s">
        <v>508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pans="1:14" s="20" customFormat="1" ht="18.75" customHeight="1" x14ac:dyDescent="0.35">
      <c r="A3" s="203" t="s">
        <v>538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5" spans="1:14" x14ac:dyDescent="0.35">
      <c r="A5" s="209"/>
      <c r="B5" s="197" t="s">
        <v>88</v>
      </c>
      <c r="C5" s="207" t="s">
        <v>64</v>
      </c>
      <c r="D5" s="207"/>
      <c r="E5" s="207"/>
      <c r="F5" s="207"/>
      <c r="G5" s="208" t="s">
        <v>65</v>
      </c>
      <c r="H5" s="208"/>
      <c r="I5" s="208"/>
      <c r="J5" s="208"/>
      <c r="K5" s="208"/>
      <c r="L5" s="208"/>
      <c r="M5" s="9"/>
      <c r="N5" s="9"/>
    </row>
    <row r="6" spans="1:14" ht="60.75" customHeight="1" x14ac:dyDescent="0.35">
      <c r="A6" s="210"/>
      <c r="B6" s="197"/>
      <c r="C6" s="205" t="s">
        <v>1</v>
      </c>
      <c r="D6" s="205"/>
      <c r="E6" s="205" t="s">
        <v>70</v>
      </c>
      <c r="F6" s="205"/>
      <c r="G6" s="204" t="s">
        <v>0</v>
      </c>
      <c r="H6" s="204"/>
      <c r="I6" s="204" t="s">
        <v>72</v>
      </c>
      <c r="J6" s="204"/>
      <c r="K6" s="205" t="s">
        <v>66</v>
      </c>
      <c r="L6" s="205"/>
      <c r="M6" s="9"/>
    </row>
    <row r="7" spans="1:14" ht="99" customHeight="1" x14ac:dyDescent="0.35">
      <c r="A7" s="211"/>
      <c r="B7" s="197"/>
      <c r="C7" s="145" t="s">
        <v>479</v>
      </c>
      <c r="D7" s="145" t="s">
        <v>480</v>
      </c>
      <c r="E7" s="145" t="s">
        <v>479</v>
      </c>
      <c r="F7" s="145" t="s">
        <v>481</v>
      </c>
      <c r="G7" s="144" t="s">
        <v>479</v>
      </c>
      <c r="H7" s="144" t="s">
        <v>480</v>
      </c>
      <c r="I7" s="144" t="s">
        <v>479</v>
      </c>
      <c r="J7" s="144" t="s">
        <v>480</v>
      </c>
      <c r="K7" s="145" t="s">
        <v>479</v>
      </c>
      <c r="L7" s="145" t="s">
        <v>480</v>
      </c>
      <c r="M7" s="9"/>
      <c r="N7" s="9"/>
    </row>
    <row r="8" spans="1:14" ht="58.5" customHeight="1" x14ac:dyDescent="0.35">
      <c r="A8" s="93" t="s">
        <v>115</v>
      </c>
      <c r="B8" s="93"/>
      <c r="C8" s="80">
        <f t="shared" ref="C8:H8" si="0">SUM(C9+C14+C18)</f>
        <v>210.126</v>
      </c>
      <c r="D8" s="80">
        <f t="shared" si="0"/>
        <v>314.90700000000004</v>
      </c>
      <c r="E8" s="80">
        <f t="shared" si="0"/>
        <v>65.986000000000004</v>
      </c>
      <c r="F8" s="80">
        <f t="shared" si="0"/>
        <v>54.49</v>
      </c>
      <c r="G8" s="80">
        <f t="shared" si="0"/>
        <v>104</v>
      </c>
      <c r="H8" s="80">
        <f t="shared" si="0"/>
        <v>99</v>
      </c>
      <c r="I8" s="94">
        <f>SUM(K8/G8/3*1000000)</f>
        <v>46970.192307692312</v>
      </c>
      <c r="J8" s="94">
        <f>SUM(L8/H8/3*1000000)</f>
        <v>45712.457912457903</v>
      </c>
      <c r="K8" s="80">
        <f>SUM(K9+K14+K18)</f>
        <v>14.6547</v>
      </c>
      <c r="L8" s="80">
        <f>SUM(L9+L14+L18)</f>
        <v>13.576599999999999</v>
      </c>
      <c r="M8" s="9"/>
      <c r="N8" s="9"/>
    </row>
    <row r="9" spans="1:14" s="127" customFormat="1" ht="62.4" customHeight="1" x14ac:dyDescent="0.35">
      <c r="A9" s="95" t="s">
        <v>116</v>
      </c>
      <c r="B9" s="66"/>
      <c r="C9" s="96">
        <v>203.059</v>
      </c>
      <c r="D9" s="96">
        <v>299.00900000000001</v>
      </c>
      <c r="E9" s="74">
        <v>65.986000000000004</v>
      </c>
      <c r="F9" s="96">
        <v>54.49</v>
      </c>
      <c r="G9" s="97">
        <v>94</v>
      </c>
      <c r="H9" s="97">
        <v>90</v>
      </c>
      <c r="I9" s="78">
        <f>SUM(K9/G9/3*1000000)</f>
        <v>49310.992907801417</v>
      </c>
      <c r="J9" s="78">
        <f>SUM(L9/H9/3*1000000)</f>
        <v>48117.037037037044</v>
      </c>
      <c r="K9" s="96">
        <v>13.9057</v>
      </c>
      <c r="L9" s="96">
        <v>12.9916</v>
      </c>
      <c r="M9" s="126"/>
      <c r="N9" s="126"/>
    </row>
    <row r="10" spans="1:14" x14ac:dyDescent="0.35">
      <c r="A10" s="98"/>
      <c r="B10" s="48"/>
      <c r="C10" s="99"/>
      <c r="D10" s="99"/>
      <c r="E10" s="100"/>
      <c r="F10" s="99"/>
      <c r="G10" s="45"/>
      <c r="H10" s="45"/>
      <c r="I10" s="45"/>
      <c r="J10" s="45"/>
      <c r="K10" s="42"/>
      <c r="L10" s="42"/>
      <c r="M10" s="9"/>
      <c r="N10" s="9"/>
    </row>
    <row r="11" spans="1:14" s="125" customFormat="1" x14ac:dyDescent="0.35">
      <c r="A11" s="101" t="s">
        <v>490</v>
      </c>
      <c r="B11" s="68" t="s">
        <v>528</v>
      </c>
      <c r="C11" s="168">
        <v>79.757000000000005</v>
      </c>
      <c r="D11" s="168">
        <v>87.694999999999993</v>
      </c>
      <c r="E11" s="64">
        <v>1.194</v>
      </c>
      <c r="F11" s="169">
        <v>4.6689999999999996</v>
      </c>
      <c r="G11" s="61">
        <v>9</v>
      </c>
      <c r="H11" s="61">
        <v>10</v>
      </c>
      <c r="I11" s="170">
        <f>SUM(K11/G11/3*1000000)</f>
        <v>36037.037037037036</v>
      </c>
      <c r="J11" s="170">
        <f>SUM(L11/H11/3*1000000)</f>
        <v>30800.000000000004</v>
      </c>
      <c r="K11" s="169">
        <v>0.97299999999999998</v>
      </c>
      <c r="L11" s="169">
        <v>0.92400000000000004</v>
      </c>
      <c r="M11" s="124"/>
      <c r="N11" s="124"/>
    </row>
    <row r="12" spans="1:14" s="125" customFormat="1" x14ac:dyDescent="0.35">
      <c r="A12" s="101" t="s">
        <v>491</v>
      </c>
      <c r="B12" s="62" t="s">
        <v>529</v>
      </c>
      <c r="C12" s="168">
        <v>8.6809999999999992</v>
      </c>
      <c r="D12" s="168">
        <v>18.689</v>
      </c>
      <c r="E12" s="64">
        <v>1.714</v>
      </c>
      <c r="F12" s="168">
        <v>7.226</v>
      </c>
      <c r="G12" s="61">
        <v>12</v>
      </c>
      <c r="H12" s="61">
        <v>5</v>
      </c>
      <c r="I12" s="170">
        <f>SUM(K12/G12/3*1000000)</f>
        <v>43833.333333333336</v>
      </c>
      <c r="J12" s="170">
        <f>SUM(L12/H12/3*1000000)</f>
        <v>37799.999999999993</v>
      </c>
      <c r="K12" s="169">
        <v>1.5780000000000001</v>
      </c>
      <c r="L12" s="169">
        <v>0.56699999999999995</v>
      </c>
      <c r="M12" s="124"/>
      <c r="N12" s="124"/>
    </row>
    <row r="13" spans="1:14" x14ac:dyDescent="0.35">
      <c r="A13" s="101"/>
      <c r="B13" s="48"/>
      <c r="C13" s="99"/>
      <c r="D13" s="99"/>
      <c r="E13" s="76"/>
      <c r="F13" s="99"/>
      <c r="G13" s="102"/>
      <c r="H13" s="102"/>
      <c r="I13" s="79"/>
      <c r="J13" s="79"/>
      <c r="K13" s="103"/>
      <c r="L13" s="103"/>
      <c r="M13" s="9"/>
      <c r="N13" s="9"/>
    </row>
    <row r="14" spans="1:14" s="127" customFormat="1" ht="18.75" customHeight="1" x14ac:dyDescent="0.35">
      <c r="A14" s="95" t="s">
        <v>118</v>
      </c>
      <c r="B14" s="66"/>
      <c r="C14" s="96">
        <v>7.0670000000000002</v>
      </c>
      <c r="D14" s="96">
        <v>15.898</v>
      </c>
      <c r="E14" s="74">
        <v>0</v>
      </c>
      <c r="F14" s="96">
        <v>0</v>
      </c>
      <c r="G14" s="97">
        <v>10</v>
      </c>
      <c r="H14" s="97">
        <v>9</v>
      </c>
      <c r="I14" s="78">
        <f>SUM(K14/G14/3*1000000)</f>
        <v>24966.666666666664</v>
      </c>
      <c r="J14" s="78">
        <f>SUM(L14/H14/3*1000000)</f>
        <v>21666.666666666668</v>
      </c>
      <c r="K14" s="96">
        <v>0.749</v>
      </c>
      <c r="L14" s="96">
        <v>0.58499999999999996</v>
      </c>
      <c r="M14" s="126"/>
      <c r="N14" s="126"/>
    </row>
    <row r="15" spans="1:14" ht="15.75" customHeight="1" x14ac:dyDescent="0.35">
      <c r="A15" s="98" t="s">
        <v>117</v>
      </c>
      <c r="B15" s="48"/>
      <c r="C15" s="99"/>
      <c r="D15" s="99"/>
      <c r="E15" s="100"/>
      <c r="F15" s="99"/>
      <c r="G15" s="45"/>
      <c r="H15" s="45"/>
      <c r="I15" s="45"/>
      <c r="J15" s="45"/>
      <c r="K15" s="42"/>
      <c r="L15" s="42"/>
      <c r="M15" s="9"/>
      <c r="N15" s="9"/>
    </row>
    <row r="16" spans="1:14" s="129" customFormat="1" ht="21" customHeight="1" x14ac:dyDescent="0.35">
      <c r="A16" s="101" t="s">
        <v>492</v>
      </c>
      <c r="B16" s="62" t="s">
        <v>530</v>
      </c>
      <c r="C16" s="169">
        <v>6.391</v>
      </c>
      <c r="D16" s="169">
        <v>10.162000000000001</v>
      </c>
      <c r="E16" s="64">
        <v>0</v>
      </c>
      <c r="F16" s="169">
        <v>0</v>
      </c>
      <c r="G16" s="61">
        <v>8</v>
      </c>
      <c r="H16" s="61">
        <v>7</v>
      </c>
      <c r="I16" s="170">
        <f>SUM(K16/G16/3*1000000)</f>
        <v>27750</v>
      </c>
      <c r="J16" s="170">
        <f>SUM(L16/H16/3*1000000)</f>
        <v>23999.999999999996</v>
      </c>
      <c r="K16" s="169">
        <v>0.66600000000000004</v>
      </c>
      <c r="L16" s="169">
        <v>0.504</v>
      </c>
      <c r="M16" s="128"/>
      <c r="N16" s="128"/>
    </row>
    <row r="17" spans="1:14" ht="15.75" customHeight="1" x14ac:dyDescent="0.35">
      <c r="A17" s="98"/>
      <c r="B17" s="48"/>
      <c r="C17" s="99"/>
      <c r="D17" s="99"/>
      <c r="E17" s="100"/>
      <c r="F17" s="99"/>
      <c r="G17" s="45"/>
      <c r="H17" s="45"/>
      <c r="I17" s="45"/>
      <c r="J17" s="45"/>
      <c r="K17" s="42"/>
      <c r="L17" s="42"/>
      <c r="M17" s="9"/>
      <c r="N17" s="9"/>
    </row>
    <row r="18" spans="1:14" s="26" customFormat="1" ht="21" customHeight="1" x14ac:dyDescent="0.35">
      <c r="A18" s="66" t="s">
        <v>119</v>
      </c>
      <c r="B18" s="104"/>
      <c r="C18" s="96">
        <v>0</v>
      </c>
      <c r="D18" s="96">
        <v>0</v>
      </c>
      <c r="E18" s="74">
        <v>0</v>
      </c>
      <c r="F18" s="96">
        <v>0</v>
      </c>
      <c r="G18" s="97">
        <v>0</v>
      </c>
      <c r="H18" s="97">
        <v>0</v>
      </c>
      <c r="I18" s="78" t="e">
        <f>SUM(K18/G18/3*1000000)</f>
        <v>#DIV/0!</v>
      </c>
      <c r="J18" s="78" t="e">
        <f>SUM(L18/H18/3*1000000)</f>
        <v>#DIV/0!</v>
      </c>
      <c r="K18" s="96">
        <v>0</v>
      </c>
      <c r="L18" s="96">
        <v>0</v>
      </c>
      <c r="M18" s="25"/>
      <c r="N18" s="25"/>
    </row>
    <row r="19" spans="1:14" x14ac:dyDescent="0.35">
      <c r="A19" s="98" t="s">
        <v>117</v>
      </c>
      <c r="B19" s="48"/>
      <c r="C19" s="99"/>
      <c r="D19" s="99"/>
      <c r="E19" s="100"/>
      <c r="F19" s="99"/>
      <c r="G19" s="45"/>
      <c r="H19" s="45"/>
      <c r="I19" s="45"/>
      <c r="J19" s="45"/>
      <c r="K19" s="42"/>
      <c r="L19" s="42"/>
      <c r="M19" s="9"/>
      <c r="N19" s="9"/>
    </row>
    <row r="20" spans="1:14" ht="15.75" customHeight="1" x14ac:dyDescent="0.35">
      <c r="A20" s="98"/>
      <c r="B20" s="48"/>
      <c r="C20" s="99"/>
      <c r="D20" s="99"/>
      <c r="E20" s="100"/>
      <c r="F20" s="99"/>
      <c r="G20" s="45"/>
      <c r="H20" s="45"/>
      <c r="I20" s="45"/>
      <c r="J20" s="45"/>
      <c r="K20" s="42"/>
      <c r="L20" s="42"/>
      <c r="M20" s="9"/>
      <c r="N20" s="9"/>
    </row>
    <row r="21" spans="1:14" s="131" customFormat="1" ht="21.75" customHeight="1" x14ac:dyDescent="0.3">
      <c r="A21" s="93" t="s">
        <v>120</v>
      </c>
      <c r="B21" s="93"/>
      <c r="C21" s="171">
        <f>SUM(C23+C32)</f>
        <v>3952.732</v>
      </c>
      <c r="D21" s="171">
        <f t="shared" ref="D21:H21" si="1">SUM(D23+D32)</f>
        <v>4270.1530000000002</v>
      </c>
      <c r="E21" s="171">
        <f t="shared" si="1"/>
        <v>0</v>
      </c>
      <c r="F21" s="171">
        <f t="shared" si="1"/>
        <v>0</v>
      </c>
      <c r="G21" s="171">
        <f t="shared" si="1"/>
        <v>2009</v>
      </c>
      <c r="H21" s="171">
        <f t="shared" si="1"/>
        <v>1959.2</v>
      </c>
      <c r="I21" s="94">
        <f>SUM(K21/G21/3*1000000)</f>
        <v>119912.72606603616</v>
      </c>
      <c r="J21" s="94">
        <f>SUM(L21/H21/3*1000000)</f>
        <v>108057.88076766026</v>
      </c>
      <c r="K21" s="171">
        <f t="shared" ref="K21:L21" si="2">SUM(K23+K32)</f>
        <v>722.71399999999994</v>
      </c>
      <c r="L21" s="171">
        <f t="shared" si="2"/>
        <v>635.12099999999998</v>
      </c>
      <c r="M21" s="130"/>
      <c r="N21" s="130"/>
    </row>
    <row r="22" spans="1:14" s="133" customFormat="1" x14ac:dyDescent="0.35">
      <c r="A22" s="98" t="s">
        <v>26</v>
      </c>
      <c r="B22" s="48"/>
      <c r="C22" s="99"/>
      <c r="D22" s="99"/>
      <c r="E22" s="100"/>
      <c r="F22" s="99"/>
      <c r="G22" s="45"/>
      <c r="H22" s="45"/>
      <c r="I22" s="45"/>
      <c r="J22" s="45"/>
      <c r="K22" s="42"/>
      <c r="L22" s="42"/>
      <c r="M22" s="132"/>
      <c r="N22" s="132"/>
    </row>
    <row r="23" spans="1:14" s="127" customFormat="1" x14ac:dyDescent="0.35">
      <c r="A23" s="95" t="s">
        <v>121</v>
      </c>
      <c r="B23" s="66"/>
      <c r="C23" s="172">
        <f>SUM(C25:C26)</f>
        <v>3952.732</v>
      </c>
      <c r="D23" s="172">
        <f t="shared" ref="D23:H23" si="3">SUM(D25:D26)</f>
        <v>4270.1530000000002</v>
      </c>
      <c r="E23" s="172">
        <f t="shared" si="3"/>
        <v>0</v>
      </c>
      <c r="F23" s="172">
        <f t="shared" si="3"/>
        <v>0</v>
      </c>
      <c r="G23" s="172">
        <f t="shared" si="3"/>
        <v>2009</v>
      </c>
      <c r="H23" s="172">
        <f t="shared" si="3"/>
        <v>1959.2</v>
      </c>
      <c r="I23" s="78">
        <f>SUM(K23/G23/3*1000000)</f>
        <v>119912.72606603616</v>
      </c>
      <c r="J23" s="78">
        <f>SUM(L23/H23/3*1000000)</f>
        <v>108057.88076766026</v>
      </c>
      <c r="K23" s="172">
        <f t="shared" ref="K23:L23" si="4">SUM(K25:K26)</f>
        <v>722.71399999999994</v>
      </c>
      <c r="L23" s="172">
        <f t="shared" si="4"/>
        <v>635.12099999999998</v>
      </c>
      <c r="M23" s="126"/>
      <c r="N23" s="126"/>
    </row>
    <row r="24" spans="1:14" ht="15.75" customHeight="1" x14ac:dyDescent="0.35">
      <c r="A24" s="98" t="s">
        <v>117</v>
      </c>
      <c r="B24" s="48"/>
      <c r="C24" s="99"/>
      <c r="D24" s="99"/>
      <c r="E24" s="100"/>
      <c r="F24" s="99"/>
      <c r="G24" s="45"/>
      <c r="H24" s="45"/>
      <c r="I24" s="45"/>
      <c r="J24" s="45"/>
      <c r="K24" s="42"/>
      <c r="L24" s="42"/>
      <c r="M24" s="9"/>
      <c r="N24" s="9"/>
    </row>
    <row r="25" spans="1:14" s="129" customFormat="1" ht="77.25" customHeight="1" x14ac:dyDescent="0.35">
      <c r="A25" s="101" t="s">
        <v>493</v>
      </c>
      <c r="B25" s="62" t="s">
        <v>495</v>
      </c>
      <c r="C25" s="169">
        <v>3468.5059999999999</v>
      </c>
      <c r="D25" s="169">
        <v>3464.6840000000002</v>
      </c>
      <c r="E25" s="64" t="s">
        <v>497</v>
      </c>
      <c r="F25" s="169" t="s">
        <v>497</v>
      </c>
      <c r="G25" s="61">
        <v>1880</v>
      </c>
      <c r="H25" s="61">
        <v>1855</v>
      </c>
      <c r="I25" s="170">
        <f>SUM(K25/G25/3*1000000)</f>
        <v>118262.41134751773</v>
      </c>
      <c r="J25" s="170">
        <f>SUM(L25/H25/3*1000000)</f>
        <v>107455.3459119497</v>
      </c>
      <c r="K25" s="169">
        <v>667</v>
      </c>
      <c r="L25" s="169">
        <v>597.98900000000003</v>
      </c>
      <c r="M25" s="128"/>
      <c r="N25" s="128"/>
    </row>
    <row r="26" spans="1:14" s="129" customFormat="1" ht="38.25" customHeight="1" x14ac:dyDescent="0.35">
      <c r="A26" s="101" t="s">
        <v>494</v>
      </c>
      <c r="B26" s="62" t="s">
        <v>496</v>
      </c>
      <c r="C26" s="169">
        <v>484.226</v>
      </c>
      <c r="D26" s="169">
        <v>805.46900000000005</v>
      </c>
      <c r="E26" s="64">
        <v>0</v>
      </c>
      <c r="F26" s="169">
        <v>0</v>
      </c>
      <c r="G26" s="61">
        <v>129</v>
      </c>
      <c r="H26" s="61">
        <v>104.2</v>
      </c>
      <c r="I26" s="170">
        <f>SUM(K26/G26/3*1000000)</f>
        <v>143963.82428940569</v>
      </c>
      <c r="J26" s="170">
        <f>SUM(L26/H26/3*1000000)</f>
        <v>118784.38899552143</v>
      </c>
      <c r="K26" s="169">
        <v>55.713999999999999</v>
      </c>
      <c r="L26" s="169">
        <v>37.131999999999998</v>
      </c>
      <c r="M26" s="128"/>
      <c r="N26" s="128"/>
    </row>
    <row r="27" spans="1:14" x14ac:dyDescent="0.35">
      <c r="A27" s="98"/>
      <c r="B27" s="48"/>
      <c r="C27" s="99"/>
      <c r="D27" s="99"/>
      <c r="E27" s="100"/>
      <c r="F27" s="99"/>
      <c r="G27" s="45"/>
      <c r="H27" s="45"/>
      <c r="I27" s="45"/>
      <c r="J27" s="45"/>
      <c r="K27" s="42"/>
      <c r="L27" s="42"/>
      <c r="M27" s="9"/>
      <c r="N27" s="9"/>
    </row>
    <row r="28" spans="1:14" hidden="1" x14ac:dyDescent="0.35">
      <c r="A28" s="95" t="s">
        <v>122</v>
      </c>
      <c r="B28" s="62"/>
      <c r="C28" s="99"/>
      <c r="D28" s="99"/>
      <c r="E28" s="100"/>
      <c r="F28" s="99"/>
      <c r="G28" s="45"/>
      <c r="H28" s="45"/>
      <c r="I28" s="45"/>
      <c r="J28" s="45"/>
      <c r="K28" s="42"/>
      <c r="L28" s="42"/>
      <c r="M28" s="9"/>
      <c r="N28" s="9"/>
    </row>
    <row r="29" spans="1:14" ht="15.75" hidden="1" customHeight="1" x14ac:dyDescent="0.35">
      <c r="A29" s="98" t="s">
        <v>117</v>
      </c>
      <c r="B29" s="48"/>
      <c r="C29" s="99"/>
      <c r="D29" s="99"/>
      <c r="E29" s="100"/>
      <c r="F29" s="99"/>
      <c r="G29" s="45"/>
      <c r="H29" s="45"/>
      <c r="I29" s="45"/>
      <c r="J29" s="45"/>
      <c r="K29" s="42"/>
      <c r="L29" s="42"/>
      <c r="M29" s="9"/>
      <c r="N29" s="9"/>
    </row>
    <row r="30" spans="1:14" hidden="1" x14ac:dyDescent="0.35">
      <c r="A30" s="98"/>
      <c r="B30" s="48"/>
      <c r="C30" s="99"/>
      <c r="D30" s="99"/>
      <c r="E30" s="100"/>
      <c r="F30" s="99"/>
      <c r="G30" s="45"/>
      <c r="H30" s="45"/>
      <c r="I30" s="45"/>
      <c r="J30" s="45"/>
      <c r="K30" s="42"/>
      <c r="L30" s="42"/>
      <c r="M30" s="9"/>
      <c r="N30" s="9"/>
    </row>
    <row r="31" spans="1:14" hidden="1" x14ac:dyDescent="0.35">
      <c r="A31" s="98"/>
      <c r="B31" s="48"/>
      <c r="C31" s="99"/>
      <c r="D31" s="99"/>
      <c r="E31" s="100"/>
      <c r="F31" s="99"/>
      <c r="G31" s="45"/>
      <c r="H31" s="45"/>
      <c r="I31" s="45"/>
      <c r="J31" s="45"/>
      <c r="K31" s="42"/>
      <c r="L31" s="42"/>
      <c r="M31" s="9"/>
      <c r="N31" s="9"/>
    </row>
    <row r="32" spans="1:14" s="127" customFormat="1" x14ac:dyDescent="0.35">
      <c r="A32" s="66" t="s">
        <v>123</v>
      </c>
      <c r="B32" s="66"/>
      <c r="C32" s="96">
        <v>0</v>
      </c>
      <c r="D32" s="96">
        <v>0</v>
      </c>
      <c r="E32" s="74">
        <v>0</v>
      </c>
      <c r="F32" s="96">
        <v>0</v>
      </c>
      <c r="G32" s="97">
        <v>0</v>
      </c>
      <c r="H32" s="97">
        <v>0</v>
      </c>
      <c r="I32" s="78" t="e">
        <f>SUM(K32/G32/3*1000000)</f>
        <v>#DIV/0!</v>
      </c>
      <c r="J32" s="78" t="e">
        <f>SUM(L32/H32/3*1000000)</f>
        <v>#DIV/0!</v>
      </c>
      <c r="K32" s="96">
        <v>0</v>
      </c>
      <c r="L32" s="96">
        <v>0</v>
      </c>
      <c r="M32" s="126"/>
      <c r="N32" s="126"/>
    </row>
    <row r="33" spans="1:14" s="133" customFormat="1" ht="15.75" customHeight="1" x14ac:dyDescent="0.35">
      <c r="A33" s="98" t="s">
        <v>117</v>
      </c>
      <c r="B33" s="48"/>
      <c r="C33" s="99"/>
      <c r="D33" s="99"/>
      <c r="E33" s="100"/>
      <c r="F33" s="99"/>
      <c r="G33" s="45"/>
      <c r="H33" s="45"/>
      <c r="I33" s="45"/>
      <c r="J33" s="45"/>
      <c r="K33" s="42"/>
      <c r="L33" s="42"/>
      <c r="M33" s="132"/>
      <c r="N33" s="132"/>
    </row>
    <row r="34" spans="1:14" s="133" customFormat="1" x14ac:dyDescent="0.35">
      <c r="A34" s="98"/>
      <c r="B34" s="48"/>
      <c r="C34" s="99"/>
      <c r="D34" s="99"/>
      <c r="E34" s="100"/>
      <c r="F34" s="99"/>
      <c r="G34" s="45"/>
      <c r="H34" s="45"/>
      <c r="I34" s="45"/>
      <c r="J34" s="45"/>
      <c r="K34" s="42"/>
      <c r="L34" s="42"/>
      <c r="M34" s="132"/>
      <c r="N34" s="132"/>
    </row>
    <row r="35" spans="1:14" s="133" customFormat="1" x14ac:dyDescent="0.35">
      <c r="A35" s="98"/>
      <c r="B35" s="48"/>
      <c r="C35" s="99"/>
      <c r="D35" s="99"/>
      <c r="E35" s="100"/>
      <c r="F35" s="99"/>
      <c r="G35" s="45"/>
      <c r="H35" s="45"/>
      <c r="I35" s="45"/>
      <c r="J35" s="45"/>
      <c r="K35" s="42"/>
      <c r="L35" s="42"/>
      <c r="M35" s="132"/>
      <c r="N35" s="132"/>
    </row>
    <row r="36" spans="1:14" ht="33.75" hidden="1" customHeight="1" x14ac:dyDescent="0.35">
      <c r="A36" s="95" t="s">
        <v>124</v>
      </c>
      <c r="B36" s="62"/>
      <c r="C36" s="99"/>
      <c r="D36" s="99"/>
      <c r="E36" s="100"/>
      <c r="F36" s="99"/>
      <c r="G36" s="45"/>
      <c r="H36" s="45"/>
      <c r="I36" s="45"/>
      <c r="J36" s="45"/>
      <c r="K36" s="42"/>
      <c r="L36" s="42"/>
      <c r="M36" s="9"/>
      <c r="N36" s="9"/>
    </row>
    <row r="37" spans="1:14" ht="15.75" hidden="1" customHeight="1" x14ac:dyDescent="0.35">
      <c r="A37" s="98" t="s">
        <v>117</v>
      </c>
      <c r="B37" s="48"/>
      <c r="C37" s="99"/>
      <c r="D37" s="99"/>
      <c r="E37" s="100"/>
      <c r="F37" s="99"/>
      <c r="G37" s="45"/>
      <c r="H37" s="45"/>
      <c r="I37" s="45"/>
      <c r="J37" s="45"/>
      <c r="K37" s="42"/>
      <c r="L37" s="42"/>
      <c r="M37" s="9"/>
      <c r="N37" s="9"/>
    </row>
    <row r="38" spans="1:14" hidden="1" x14ac:dyDescent="0.35">
      <c r="A38" s="98"/>
      <c r="B38" s="48"/>
      <c r="C38" s="99"/>
      <c r="D38" s="99"/>
      <c r="E38" s="100"/>
      <c r="F38" s="99"/>
      <c r="G38" s="45"/>
      <c r="H38" s="45"/>
      <c r="I38" s="45"/>
      <c r="J38" s="45"/>
      <c r="K38" s="42"/>
      <c r="L38" s="42"/>
      <c r="M38" s="9"/>
      <c r="N38" s="9"/>
    </row>
    <row r="39" spans="1:14" hidden="1" x14ac:dyDescent="0.35">
      <c r="A39" s="98"/>
      <c r="B39" s="48"/>
      <c r="C39" s="99"/>
      <c r="D39" s="99"/>
      <c r="E39" s="100"/>
      <c r="F39" s="99"/>
      <c r="G39" s="45"/>
      <c r="H39" s="45"/>
      <c r="I39" s="45"/>
      <c r="J39" s="45"/>
      <c r="K39" s="42"/>
      <c r="L39" s="42"/>
      <c r="M39" s="9"/>
      <c r="N39" s="9"/>
    </row>
    <row r="40" spans="1:14" ht="36" hidden="1" x14ac:dyDescent="0.35">
      <c r="A40" s="95" t="s">
        <v>125</v>
      </c>
      <c r="B40" s="62"/>
      <c r="C40" s="99"/>
      <c r="D40" s="99"/>
      <c r="E40" s="100"/>
      <c r="F40" s="99"/>
      <c r="G40" s="45"/>
      <c r="H40" s="45"/>
      <c r="I40" s="45"/>
      <c r="J40" s="45"/>
      <c r="K40" s="42"/>
      <c r="L40" s="42"/>
      <c r="M40" s="9"/>
      <c r="N40" s="9"/>
    </row>
    <row r="41" spans="1:14" ht="15.75" hidden="1" customHeight="1" x14ac:dyDescent="0.35">
      <c r="A41" s="98" t="s">
        <v>117</v>
      </c>
      <c r="B41" s="48"/>
      <c r="C41" s="99"/>
      <c r="D41" s="99"/>
      <c r="E41" s="100"/>
      <c r="F41" s="99"/>
      <c r="G41" s="45"/>
      <c r="H41" s="45"/>
      <c r="I41" s="45"/>
      <c r="J41" s="45"/>
      <c r="K41" s="42"/>
      <c r="L41" s="42"/>
      <c r="M41" s="9"/>
      <c r="N41" s="9"/>
    </row>
    <row r="42" spans="1:14" hidden="1" x14ac:dyDescent="0.35">
      <c r="A42" s="98"/>
      <c r="B42" s="48"/>
      <c r="C42" s="99"/>
      <c r="D42" s="99"/>
      <c r="E42" s="100"/>
      <c r="F42" s="99"/>
      <c r="G42" s="45"/>
      <c r="H42" s="45"/>
      <c r="I42" s="45"/>
      <c r="J42" s="45"/>
      <c r="K42" s="42"/>
      <c r="L42" s="42"/>
      <c r="M42" s="9"/>
      <c r="N42" s="9"/>
    </row>
    <row r="43" spans="1:14" hidden="1" x14ac:dyDescent="0.35">
      <c r="A43" s="98"/>
      <c r="B43" s="48"/>
      <c r="C43" s="99"/>
      <c r="D43" s="99"/>
      <c r="E43" s="100"/>
      <c r="F43" s="99"/>
      <c r="G43" s="45"/>
      <c r="H43" s="45"/>
      <c r="I43" s="45"/>
      <c r="J43" s="45"/>
      <c r="K43" s="42"/>
      <c r="L43" s="42"/>
      <c r="M43" s="9"/>
      <c r="N43" s="9"/>
    </row>
    <row r="44" spans="1:14" s="131" customFormat="1" ht="17.399999999999999" x14ac:dyDescent="0.3">
      <c r="A44" s="105" t="s">
        <v>126</v>
      </c>
      <c r="B44" s="93"/>
      <c r="C44" s="171">
        <f>SUM(C90)</f>
        <v>2.2000000000000002</v>
      </c>
      <c r="D44" s="171">
        <f t="shared" ref="D44:H44" si="5">SUM(D90)</f>
        <v>2.863</v>
      </c>
      <c r="E44" s="171">
        <f t="shared" si="5"/>
        <v>0.218</v>
      </c>
      <c r="F44" s="171">
        <f t="shared" si="5"/>
        <v>0.247</v>
      </c>
      <c r="G44" s="171">
        <f t="shared" si="5"/>
        <v>3</v>
      </c>
      <c r="H44" s="171">
        <f t="shared" si="5"/>
        <v>5</v>
      </c>
      <c r="I44" s="94">
        <f>SUM(K44/G44/3*1000000)</f>
        <v>21777.777777777781</v>
      </c>
      <c r="J44" s="94">
        <f>SUM(L44/H44/3*1000000)</f>
        <v>20800</v>
      </c>
      <c r="K44" s="171">
        <f t="shared" ref="K44:L44" si="6">SUM(K90)</f>
        <v>0.19600000000000001</v>
      </c>
      <c r="L44" s="171">
        <f t="shared" si="6"/>
        <v>0.312</v>
      </c>
      <c r="M44" s="130"/>
      <c r="N44" s="130"/>
    </row>
    <row r="45" spans="1:14" s="133" customFormat="1" ht="15.75" customHeight="1" x14ac:dyDescent="0.35">
      <c r="A45" s="98" t="s">
        <v>26</v>
      </c>
      <c r="B45" s="48"/>
      <c r="C45" s="99"/>
      <c r="D45" s="99"/>
      <c r="E45" s="100"/>
      <c r="F45" s="99"/>
      <c r="G45" s="45"/>
      <c r="H45" s="45"/>
      <c r="I45" s="45"/>
      <c r="J45" s="45"/>
      <c r="K45" s="42"/>
      <c r="L45" s="42"/>
      <c r="M45" s="132"/>
      <c r="N45" s="132"/>
    </row>
    <row r="46" spans="1:14" s="133" customFormat="1" hidden="1" x14ac:dyDescent="0.35">
      <c r="A46" s="95" t="s">
        <v>127</v>
      </c>
      <c r="B46" s="48"/>
      <c r="C46" s="99"/>
      <c r="D46" s="99"/>
      <c r="E46" s="100"/>
      <c r="F46" s="99"/>
      <c r="G46" s="45"/>
      <c r="H46" s="45"/>
      <c r="I46" s="45"/>
      <c r="J46" s="45"/>
      <c r="K46" s="42"/>
      <c r="L46" s="42"/>
      <c r="M46" s="132"/>
      <c r="N46" s="132"/>
    </row>
    <row r="47" spans="1:14" s="133" customFormat="1" hidden="1" x14ac:dyDescent="0.35">
      <c r="A47" s="98" t="s">
        <v>117</v>
      </c>
      <c r="B47" s="48"/>
      <c r="C47" s="99"/>
      <c r="D47" s="99"/>
      <c r="E47" s="100"/>
      <c r="F47" s="99"/>
      <c r="G47" s="45"/>
      <c r="H47" s="45"/>
      <c r="I47" s="45"/>
      <c r="J47" s="45"/>
      <c r="K47" s="42"/>
      <c r="L47" s="42"/>
      <c r="M47" s="132"/>
      <c r="N47" s="132"/>
    </row>
    <row r="48" spans="1:14" s="125" customFormat="1" ht="22.5" hidden="1" customHeight="1" x14ac:dyDescent="0.35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24"/>
      <c r="N48" s="124"/>
    </row>
    <row r="49" spans="1:14" s="133" customFormat="1" ht="15.75" hidden="1" customHeight="1" x14ac:dyDescent="0.35">
      <c r="A49" s="98"/>
      <c r="B49" s="48"/>
      <c r="C49" s="99"/>
      <c r="D49" s="99"/>
      <c r="E49" s="100"/>
      <c r="F49" s="99"/>
      <c r="G49" s="45"/>
      <c r="H49" s="45"/>
      <c r="I49" s="45"/>
      <c r="J49" s="45"/>
      <c r="K49" s="42"/>
      <c r="L49" s="42"/>
      <c r="M49" s="132"/>
      <c r="N49" s="132"/>
    </row>
    <row r="50" spans="1:14" s="133" customFormat="1" hidden="1" x14ac:dyDescent="0.35">
      <c r="A50" s="95" t="s">
        <v>128</v>
      </c>
      <c r="B50" s="48"/>
      <c r="C50" s="99"/>
      <c r="D50" s="99"/>
      <c r="E50" s="100"/>
      <c r="F50" s="99"/>
      <c r="G50" s="45"/>
      <c r="H50" s="45"/>
      <c r="I50" s="45"/>
      <c r="J50" s="45"/>
      <c r="K50" s="42"/>
      <c r="L50" s="42"/>
      <c r="M50" s="132"/>
      <c r="N50" s="132"/>
    </row>
    <row r="51" spans="1:14" s="133" customFormat="1" hidden="1" x14ac:dyDescent="0.35">
      <c r="A51" s="98" t="s">
        <v>117</v>
      </c>
      <c r="B51" s="48"/>
      <c r="C51" s="99"/>
      <c r="D51" s="99"/>
      <c r="E51" s="100"/>
      <c r="F51" s="99"/>
      <c r="G51" s="45"/>
      <c r="H51" s="45"/>
      <c r="I51" s="45"/>
      <c r="J51" s="45"/>
      <c r="K51" s="42"/>
      <c r="L51" s="42"/>
      <c r="M51" s="132"/>
      <c r="N51" s="132"/>
    </row>
    <row r="52" spans="1:14" s="133" customFormat="1" ht="14.25" hidden="1" customHeight="1" x14ac:dyDescent="0.35">
      <c r="A52" s="174"/>
      <c r="B52" s="62"/>
      <c r="C52" s="58"/>
      <c r="D52" s="58"/>
      <c r="E52" s="100"/>
      <c r="F52" s="58"/>
      <c r="G52" s="45"/>
      <c r="H52" s="45"/>
      <c r="I52" s="45"/>
      <c r="J52" s="45"/>
      <c r="K52" s="42"/>
      <c r="L52" s="42"/>
      <c r="M52" s="134"/>
      <c r="N52" s="134"/>
    </row>
    <row r="53" spans="1:14" s="133" customFormat="1" ht="15.75" hidden="1" customHeight="1" x14ac:dyDescent="0.35">
      <c r="A53" s="98"/>
      <c r="B53" s="48"/>
      <c r="C53" s="99"/>
      <c r="D53" s="99"/>
      <c r="E53" s="100"/>
      <c r="F53" s="99"/>
      <c r="G53" s="45"/>
      <c r="H53" s="45"/>
      <c r="I53" s="45"/>
      <c r="J53" s="45"/>
      <c r="K53" s="42"/>
      <c r="L53" s="42"/>
      <c r="M53" s="134"/>
      <c r="N53" s="134"/>
    </row>
    <row r="54" spans="1:14" s="133" customFormat="1" hidden="1" x14ac:dyDescent="0.35">
      <c r="A54" s="95" t="s">
        <v>129</v>
      </c>
      <c r="B54" s="48"/>
      <c r="C54" s="99"/>
      <c r="D54" s="99"/>
      <c r="E54" s="100"/>
      <c r="F54" s="99"/>
      <c r="G54" s="45"/>
      <c r="H54" s="45"/>
      <c r="I54" s="45"/>
      <c r="J54" s="45"/>
      <c r="K54" s="42"/>
      <c r="L54" s="42"/>
      <c r="M54" s="134"/>
      <c r="N54" s="134"/>
    </row>
    <row r="55" spans="1:14" s="133" customFormat="1" hidden="1" x14ac:dyDescent="0.35">
      <c r="A55" s="98" t="s">
        <v>117</v>
      </c>
      <c r="B55" s="48"/>
      <c r="C55" s="99"/>
      <c r="D55" s="99"/>
      <c r="E55" s="100"/>
      <c r="F55" s="99"/>
      <c r="G55" s="45"/>
      <c r="H55" s="45"/>
      <c r="I55" s="45"/>
      <c r="J55" s="45"/>
      <c r="K55" s="42"/>
      <c r="L55" s="42"/>
      <c r="M55" s="132"/>
      <c r="N55" s="132"/>
    </row>
    <row r="56" spans="1:14" s="133" customFormat="1" ht="14.25" hidden="1" customHeight="1" x14ac:dyDescent="0.35">
      <c r="A56" s="174"/>
      <c r="B56" s="62"/>
      <c r="C56" s="99"/>
      <c r="D56" s="99"/>
      <c r="E56" s="100"/>
      <c r="F56" s="99"/>
      <c r="G56" s="45"/>
      <c r="H56" s="45"/>
      <c r="I56" s="45"/>
      <c r="J56" s="45"/>
      <c r="K56" s="42"/>
      <c r="L56" s="42"/>
      <c r="M56" s="132"/>
      <c r="N56" s="132"/>
    </row>
    <row r="57" spans="1:14" s="133" customFormat="1" ht="15.75" hidden="1" customHeight="1" x14ac:dyDescent="0.35">
      <c r="A57" s="98"/>
      <c r="B57" s="48"/>
      <c r="C57" s="99"/>
      <c r="D57" s="99"/>
      <c r="E57" s="100"/>
      <c r="F57" s="99"/>
      <c r="G57" s="45"/>
      <c r="H57" s="45"/>
      <c r="I57" s="45"/>
      <c r="J57" s="45"/>
      <c r="K57" s="42"/>
      <c r="L57" s="42"/>
      <c r="M57" s="132"/>
      <c r="N57" s="132"/>
    </row>
    <row r="58" spans="1:14" s="133" customFormat="1" hidden="1" x14ac:dyDescent="0.35">
      <c r="A58" s="95" t="s">
        <v>130</v>
      </c>
      <c r="B58" s="48"/>
      <c r="C58" s="99"/>
      <c r="D58" s="99"/>
      <c r="E58" s="100"/>
      <c r="F58" s="99"/>
      <c r="G58" s="45"/>
      <c r="H58" s="45"/>
      <c r="I58" s="45"/>
      <c r="J58" s="45"/>
      <c r="K58" s="42"/>
      <c r="L58" s="42"/>
      <c r="M58" s="132"/>
      <c r="N58" s="132"/>
    </row>
    <row r="59" spans="1:14" s="133" customFormat="1" hidden="1" x14ac:dyDescent="0.35">
      <c r="A59" s="98" t="s">
        <v>117</v>
      </c>
      <c r="B59" s="48"/>
      <c r="C59" s="99"/>
      <c r="D59" s="99"/>
      <c r="E59" s="100"/>
      <c r="F59" s="99"/>
      <c r="G59" s="45"/>
      <c r="H59" s="45"/>
      <c r="I59" s="45"/>
      <c r="J59" s="45"/>
      <c r="K59" s="42"/>
      <c r="L59" s="42"/>
      <c r="M59" s="132"/>
      <c r="N59" s="132"/>
    </row>
    <row r="60" spans="1:14" s="133" customFormat="1" ht="24" hidden="1" customHeight="1" x14ac:dyDescent="0.35">
      <c r="A60" s="174"/>
      <c r="B60" s="62"/>
      <c r="C60" s="99"/>
      <c r="D60" s="99"/>
      <c r="E60" s="100"/>
      <c r="F60" s="99"/>
      <c r="G60" s="45"/>
      <c r="H60" s="45"/>
      <c r="I60" s="45"/>
      <c r="J60" s="45"/>
      <c r="K60" s="42"/>
      <c r="L60" s="42"/>
      <c r="M60" s="132"/>
      <c r="N60" s="132"/>
    </row>
    <row r="61" spans="1:14" s="133" customFormat="1" ht="15.75" hidden="1" customHeight="1" x14ac:dyDescent="0.35">
      <c r="A61" s="98"/>
      <c r="B61" s="48"/>
      <c r="C61" s="99"/>
      <c r="D61" s="99"/>
      <c r="E61" s="100"/>
      <c r="F61" s="99"/>
      <c r="G61" s="45"/>
      <c r="H61" s="45"/>
      <c r="I61" s="45"/>
      <c r="J61" s="45"/>
      <c r="K61" s="42"/>
      <c r="L61" s="42"/>
      <c r="M61" s="132"/>
      <c r="N61" s="132"/>
    </row>
    <row r="62" spans="1:14" s="133" customFormat="1" ht="36" hidden="1" x14ac:dyDescent="0.35">
      <c r="A62" s="95" t="s">
        <v>131</v>
      </c>
      <c r="B62" s="48"/>
      <c r="C62" s="99"/>
      <c r="D62" s="99"/>
      <c r="E62" s="100"/>
      <c r="F62" s="99"/>
      <c r="G62" s="45"/>
      <c r="H62" s="45"/>
      <c r="I62" s="45"/>
      <c r="J62" s="45"/>
      <c r="K62" s="42"/>
      <c r="L62" s="42"/>
      <c r="M62" s="132"/>
      <c r="N62" s="132"/>
    </row>
    <row r="63" spans="1:14" s="133" customFormat="1" hidden="1" x14ac:dyDescent="0.35">
      <c r="A63" s="98" t="s">
        <v>117</v>
      </c>
      <c r="B63" s="48"/>
      <c r="C63" s="99"/>
      <c r="D63" s="99"/>
      <c r="E63" s="100"/>
      <c r="F63" s="99"/>
      <c r="G63" s="45"/>
      <c r="H63" s="45"/>
      <c r="I63" s="45"/>
      <c r="J63" s="45"/>
      <c r="K63" s="42"/>
      <c r="L63" s="42"/>
      <c r="M63" s="132"/>
      <c r="N63" s="132"/>
    </row>
    <row r="64" spans="1:14" s="133" customFormat="1" ht="15" hidden="1" customHeight="1" x14ac:dyDescent="0.35">
      <c r="A64" s="174"/>
      <c r="B64" s="62"/>
      <c r="C64" s="99"/>
      <c r="D64" s="99"/>
      <c r="E64" s="100"/>
      <c r="F64" s="99"/>
      <c r="G64" s="45"/>
      <c r="H64" s="45"/>
      <c r="I64" s="45"/>
      <c r="J64" s="45"/>
      <c r="K64" s="42"/>
      <c r="L64" s="42"/>
      <c r="M64" s="132"/>
      <c r="N64" s="132"/>
    </row>
    <row r="65" spans="1:14" s="133" customFormat="1" ht="15.75" hidden="1" customHeight="1" x14ac:dyDescent="0.35">
      <c r="A65" s="98"/>
      <c r="B65" s="48"/>
      <c r="C65" s="99"/>
      <c r="D65" s="99"/>
      <c r="E65" s="100"/>
      <c r="F65" s="99"/>
      <c r="G65" s="45"/>
      <c r="H65" s="45"/>
      <c r="I65" s="45"/>
      <c r="J65" s="45"/>
      <c r="K65" s="42"/>
      <c r="L65" s="42"/>
      <c r="M65" s="132"/>
      <c r="N65" s="132"/>
    </row>
    <row r="66" spans="1:14" s="133" customFormat="1" ht="34.5" hidden="1" customHeight="1" x14ac:dyDescent="0.35">
      <c r="A66" s="95" t="s">
        <v>132</v>
      </c>
      <c r="B66" s="48"/>
      <c r="C66" s="99"/>
      <c r="D66" s="99"/>
      <c r="E66" s="100"/>
      <c r="F66" s="99"/>
      <c r="G66" s="45"/>
      <c r="H66" s="45"/>
      <c r="I66" s="45"/>
      <c r="J66" s="45"/>
      <c r="K66" s="42"/>
      <c r="L66" s="42"/>
      <c r="M66" s="132"/>
      <c r="N66" s="132"/>
    </row>
    <row r="67" spans="1:14" s="133" customFormat="1" hidden="1" x14ac:dyDescent="0.35">
      <c r="A67" s="98" t="s">
        <v>117</v>
      </c>
      <c r="B67" s="48"/>
      <c r="C67" s="99"/>
      <c r="D67" s="99"/>
      <c r="E67" s="100"/>
      <c r="F67" s="99"/>
      <c r="G67" s="45"/>
      <c r="H67" s="45"/>
      <c r="I67" s="45"/>
      <c r="J67" s="45"/>
      <c r="K67" s="42"/>
      <c r="L67" s="42"/>
      <c r="M67" s="132"/>
      <c r="N67" s="132"/>
    </row>
    <row r="68" spans="1:14" s="133" customFormat="1" hidden="1" x14ac:dyDescent="0.35">
      <c r="A68" s="174"/>
      <c r="B68" s="62"/>
      <c r="C68" s="99"/>
      <c r="D68" s="99"/>
      <c r="E68" s="100"/>
      <c r="F68" s="99"/>
      <c r="G68" s="45"/>
      <c r="H68" s="45"/>
      <c r="I68" s="45"/>
      <c r="J68" s="45"/>
      <c r="K68" s="42"/>
      <c r="L68" s="42"/>
      <c r="M68" s="132"/>
      <c r="N68" s="132"/>
    </row>
    <row r="69" spans="1:14" s="133" customFormat="1" ht="15.75" hidden="1" customHeight="1" x14ac:dyDescent="0.35">
      <c r="A69" s="98"/>
      <c r="B69" s="48"/>
      <c r="C69" s="99"/>
      <c r="D69" s="99"/>
      <c r="E69" s="100"/>
      <c r="F69" s="99"/>
      <c r="G69" s="45"/>
      <c r="H69" s="45"/>
      <c r="I69" s="45"/>
      <c r="J69" s="45"/>
      <c r="K69" s="42"/>
      <c r="L69" s="42"/>
      <c r="M69" s="132"/>
      <c r="N69" s="132"/>
    </row>
    <row r="70" spans="1:14" s="133" customFormat="1" ht="36" hidden="1" x14ac:dyDescent="0.35">
      <c r="A70" s="95" t="s">
        <v>133</v>
      </c>
      <c r="B70" s="48"/>
      <c r="C70" s="99"/>
      <c r="D70" s="99"/>
      <c r="E70" s="100"/>
      <c r="F70" s="99"/>
      <c r="G70" s="45"/>
      <c r="H70" s="45"/>
      <c r="I70" s="45"/>
      <c r="J70" s="45"/>
      <c r="K70" s="42"/>
      <c r="L70" s="42"/>
      <c r="M70" s="132"/>
      <c r="N70" s="132"/>
    </row>
    <row r="71" spans="1:14" s="133" customFormat="1" hidden="1" x14ac:dyDescent="0.35">
      <c r="A71" s="98" t="s">
        <v>117</v>
      </c>
      <c r="B71" s="48"/>
      <c r="C71" s="99"/>
      <c r="D71" s="99"/>
      <c r="E71" s="100"/>
      <c r="F71" s="99"/>
      <c r="G71" s="45"/>
      <c r="H71" s="45"/>
      <c r="I71" s="45"/>
      <c r="J71" s="45"/>
      <c r="K71" s="42"/>
      <c r="L71" s="42"/>
      <c r="M71" s="132"/>
      <c r="N71" s="132"/>
    </row>
    <row r="72" spans="1:14" s="133" customFormat="1" hidden="1" x14ac:dyDescent="0.35">
      <c r="A72" s="105"/>
      <c r="B72" s="93"/>
      <c r="C72" s="99"/>
      <c r="D72" s="99"/>
      <c r="E72" s="100"/>
      <c r="F72" s="99"/>
      <c r="G72" s="45"/>
      <c r="H72" s="45"/>
      <c r="I72" s="45"/>
      <c r="J72" s="45"/>
      <c r="K72" s="42"/>
      <c r="L72" s="42"/>
      <c r="M72" s="132"/>
      <c r="N72" s="132"/>
    </row>
    <row r="73" spans="1:14" s="133" customFormat="1" ht="15.75" hidden="1" customHeight="1" x14ac:dyDescent="0.35">
      <c r="A73" s="44"/>
      <c r="B73" s="48"/>
      <c r="C73" s="99"/>
      <c r="D73" s="99"/>
      <c r="E73" s="100"/>
      <c r="F73" s="99"/>
      <c r="G73" s="45"/>
      <c r="H73" s="45"/>
      <c r="I73" s="45"/>
      <c r="J73" s="45"/>
      <c r="K73" s="42"/>
      <c r="L73" s="42"/>
      <c r="M73" s="132"/>
      <c r="N73" s="132"/>
    </row>
    <row r="74" spans="1:14" s="133" customFormat="1" hidden="1" x14ac:dyDescent="0.35">
      <c r="A74" s="95" t="s">
        <v>62</v>
      </c>
      <c r="B74" s="48"/>
      <c r="C74" s="99"/>
      <c r="D74" s="99"/>
      <c r="E74" s="100"/>
      <c r="F74" s="99"/>
      <c r="G74" s="45"/>
      <c r="H74" s="45"/>
      <c r="I74" s="45"/>
      <c r="J74" s="45"/>
      <c r="K74" s="42"/>
      <c r="L74" s="42"/>
      <c r="M74" s="132"/>
      <c r="N74" s="132"/>
    </row>
    <row r="75" spans="1:14" s="133" customFormat="1" hidden="1" x14ac:dyDescent="0.35">
      <c r="A75" s="98" t="s">
        <v>117</v>
      </c>
      <c r="B75" s="48"/>
      <c r="C75" s="99"/>
      <c r="D75" s="99"/>
      <c r="E75" s="100"/>
      <c r="F75" s="99"/>
      <c r="G75" s="45"/>
      <c r="H75" s="45"/>
      <c r="I75" s="45"/>
      <c r="J75" s="45"/>
      <c r="K75" s="42"/>
      <c r="L75" s="42"/>
      <c r="M75" s="132"/>
      <c r="N75" s="132"/>
    </row>
    <row r="76" spans="1:14" s="133" customFormat="1" ht="15.75" hidden="1" customHeight="1" x14ac:dyDescent="0.35">
      <c r="A76" s="105"/>
      <c r="B76" s="93"/>
      <c r="C76" s="99"/>
      <c r="D76" s="99"/>
      <c r="E76" s="100"/>
      <c r="F76" s="99"/>
      <c r="G76" s="45"/>
      <c r="H76" s="45"/>
      <c r="I76" s="45"/>
      <c r="J76" s="45"/>
      <c r="K76" s="42"/>
      <c r="L76" s="42"/>
      <c r="M76" s="132"/>
      <c r="N76" s="132"/>
    </row>
    <row r="77" spans="1:14" s="133" customFormat="1" ht="15.75" hidden="1" customHeight="1" x14ac:dyDescent="0.35">
      <c r="A77" s="98"/>
      <c r="B77" s="48"/>
      <c r="C77" s="99"/>
      <c r="D77" s="99"/>
      <c r="E77" s="100"/>
      <c r="F77" s="99"/>
      <c r="G77" s="45"/>
      <c r="H77" s="45"/>
      <c r="I77" s="45"/>
      <c r="J77" s="45"/>
      <c r="K77" s="42"/>
      <c r="L77" s="42"/>
      <c r="M77" s="132"/>
      <c r="N77" s="132"/>
    </row>
    <row r="78" spans="1:14" s="133" customFormat="1" ht="36" hidden="1" x14ac:dyDescent="0.35">
      <c r="A78" s="95" t="s">
        <v>134</v>
      </c>
      <c r="B78" s="48"/>
      <c r="C78" s="99"/>
      <c r="D78" s="99"/>
      <c r="E78" s="100"/>
      <c r="F78" s="99"/>
      <c r="G78" s="45"/>
      <c r="H78" s="45"/>
      <c r="I78" s="45"/>
      <c r="J78" s="45"/>
      <c r="K78" s="42"/>
      <c r="L78" s="42"/>
      <c r="M78" s="132"/>
      <c r="N78" s="132"/>
    </row>
    <row r="79" spans="1:14" s="133" customFormat="1" hidden="1" x14ac:dyDescent="0.35">
      <c r="A79" s="98" t="s">
        <v>117</v>
      </c>
      <c r="B79" s="48"/>
      <c r="C79" s="99"/>
      <c r="D79" s="99"/>
      <c r="E79" s="100"/>
      <c r="F79" s="99"/>
      <c r="G79" s="45"/>
      <c r="H79" s="45"/>
      <c r="I79" s="45"/>
      <c r="J79" s="45"/>
      <c r="K79" s="42"/>
      <c r="L79" s="42"/>
      <c r="M79" s="132"/>
      <c r="N79" s="132"/>
    </row>
    <row r="80" spans="1:14" s="133" customFormat="1" ht="15.75" hidden="1" customHeight="1" x14ac:dyDescent="0.35">
      <c r="A80" s="105"/>
      <c r="B80" s="93"/>
      <c r="C80" s="99"/>
      <c r="D80" s="99"/>
      <c r="E80" s="100"/>
      <c r="F80" s="99"/>
      <c r="G80" s="45"/>
      <c r="H80" s="45"/>
      <c r="I80" s="45"/>
      <c r="J80" s="45"/>
      <c r="K80" s="42"/>
      <c r="L80" s="42"/>
      <c r="M80" s="132"/>
      <c r="N80" s="132"/>
    </row>
    <row r="81" spans="1:14" s="133" customFormat="1" ht="15.75" hidden="1" customHeight="1" x14ac:dyDescent="0.35">
      <c r="A81" s="98"/>
      <c r="B81" s="48"/>
      <c r="C81" s="99"/>
      <c r="D81" s="99"/>
      <c r="E81" s="100"/>
      <c r="F81" s="99"/>
      <c r="G81" s="45"/>
      <c r="H81" s="45"/>
      <c r="I81" s="45"/>
      <c r="J81" s="45"/>
      <c r="K81" s="42"/>
      <c r="L81" s="42"/>
      <c r="M81" s="132"/>
      <c r="N81" s="132"/>
    </row>
    <row r="82" spans="1:14" s="133" customFormat="1" ht="36" hidden="1" x14ac:dyDescent="0.35">
      <c r="A82" s="95" t="s">
        <v>135</v>
      </c>
      <c r="B82" s="48"/>
      <c r="C82" s="99"/>
      <c r="D82" s="99"/>
      <c r="E82" s="100"/>
      <c r="F82" s="99"/>
      <c r="G82" s="45"/>
      <c r="H82" s="45"/>
      <c r="I82" s="45"/>
      <c r="J82" s="45"/>
      <c r="K82" s="42"/>
      <c r="L82" s="42"/>
      <c r="M82" s="132"/>
      <c r="N82" s="132"/>
    </row>
    <row r="83" spans="1:14" s="133" customFormat="1" hidden="1" x14ac:dyDescent="0.35">
      <c r="A83" s="98" t="s">
        <v>117</v>
      </c>
      <c r="B83" s="48"/>
      <c r="C83" s="99"/>
      <c r="D83" s="99"/>
      <c r="E83" s="100"/>
      <c r="F83" s="99"/>
      <c r="G83" s="45"/>
      <c r="H83" s="45"/>
      <c r="I83" s="45"/>
      <c r="J83" s="45"/>
      <c r="K83" s="42"/>
      <c r="L83" s="42"/>
      <c r="M83" s="132"/>
      <c r="N83" s="132"/>
    </row>
    <row r="84" spans="1:14" s="133" customFormat="1" ht="15.75" hidden="1" customHeight="1" x14ac:dyDescent="0.35">
      <c r="A84" s="105"/>
      <c r="B84" s="93"/>
      <c r="C84" s="99"/>
      <c r="D84" s="99"/>
      <c r="E84" s="100"/>
      <c r="F84" s="99"/>
      <c r="G84" s="45"/>
      <c r="H84" s="45"/>
      <c r="I84" s="45"/>
      <c r="J84" s="45"/>
      <c r="K84" s="42"/>
      <c r="L84" s="42"/>
      <c r="M84" s="132"/>
      <c r="N84" s="132"/>
    </row>
    <row r="85" spans="1:14" s="133" customFormat="1" ht="15.75" hidden="1" customHeight="1" x14ac:dyDescent="0.35">
      <c r="A85" s="98"/>
      <c r="B85" s="48"/>
      <c r="C85" s="99"/>
      <c r="D85" s="99"/>
      <c r="E85" s="100"/>
      <c r="F85" s="99"/>
      <c r="G85" s="45"/>
      <c r="H85" s="45"/>
      <c r="I85" s="45"/>
      <c r="J85" s="45"/>
      <c r="K85" s="42"/>
      <c r="L85" s="42"/>
      <c r="M85" s="132"/>
      <c r="N85" s="132"/>
    </row>
    <row r="86" spans="1:14" s="133" customFormat="1" ht="36" hidden="1" x14ac:dyDescent="0.35">
      <c r="A86" s="95" t="s">
        <v>4</v>
      </c>
      <c r="B86" s="48"/>
      <c r="C86" s="99"/>
      <c r="D86" s="99"/>
      <c r="E86" s="100"/>
      <c r="F86" s="99"/>
      <c r="G86" s="45"/>
      <c r="H86" s="45"/>
      <c r="I86" s="45"/>
      <c r="J86" s="45"/>
      <c r="K86" s="42"/>
      <c r="L86" s="42"/>
      <c r="M86" s="132"/>
      <c r="N86" s="132"/>
    </row>
    <row r="87" spans="1:14" s="133" customFormat="1" hidden="1" x14ac:dyDescent="0.35">
      <c r="A87" s="98" t="s">
        <v>117</v>
      </c>
      <c r="B87" s="48"/>
      <c r="C87" s="99"/>
      <c r="D87" s="99"/>
      <c r="E87" s="100"/>
      <c r="F87" s="99"/>
      <c r="G87" s="45"/>
      <c r="H87" s="45"/>
      <c r="I87" s="45"/>
      <c r="J87" s="45"/>
      <c r="K87" s="42"/>
      <c r="L87" s="42"/>
      <c r="M87" s="132"/>
      <c r="N87" s="132"/>
    </row>
    <row r="88" spans="1:14" s="133" customFormat="1" ht="49.5" hidden="1" customHeight="1" x14ac:dyDescent="0.35">
      <c r="A88" s="105"/>
      <c r="B88" s="93"/>
      <c r="C88" s="99"/>
      <c r="D88" s="99"/>
      <c r="E88" s="100"/>
      <c r="F88" s="99"/>
      <c r="G88" s="45"/>
      <c r="H88" s="45"/>
      <c r="I88" s="45"/>
      <c r="J88" s="45"/>
      <c r="K88" s="42"/>
      <c r="L88" s="42"/>
      <c r="M88" s="132"/>
      <c r="N88" s="132"/>
    </row>
    <row r="89" spans="1:14" s="133" customFormat="1" ht="15.75" hidden="1" customHeight="1" x14ac:dyDescent="0.35">
      <c r="A89" s="98"/>
      <c r="B89" s="48"/>
      <c r="C89" s="99"/>
      <c r="D89" s="99"/>
      <c r="E89" s="100"/>
      <c r="F89" s="99"/>
      <c r="G89" s="45"/>
      <c r="H89" s="45"/>
      <c r="I89" s="45"/>
      <c r="J89" s="45"/>
      <c r="K89" s="42"/>
      <c r="L89" s="42"/>
      <c r="M89" s="132"/>
      <c r="N89" s="132"/>
    </row>
    <row r="90" spans="1:14" s="127" customFormat="1" ht="51" customHeight="1" x14ac:dyDescent="0.35">
      <c r="A90" s="95" t="s">
        <v>136</v>
      </c>
      <c r="B90" s="66"/>
      <c r="C90" s="172">
        <f>SUM(C92)</f>
        <v>2.2000000000000002</v>
      </c>
      <c r="D90" s="172">
        <f t="shared" ref="D90:H90" si="7">SUM(D92)</f>
        <v>2.863</v>
      </c>
      <c r="E90" s="172">
        <f t="shared" si="7"/>
        <v>0.218</v>
      </c>
      <c r="F90" s="172">
        <f t="shared" si="7"/>
        <v>0.247</v>
      </c>
      <c r="G90" s="172">
        <f t="shared" si="7"/>
        <v>3</v>
      </c>
      <c r="H90" s="172">
        <f t="shared" si="7"/>
        <v>5</v>
      </c>
      <c r="I90" s="78">
        <f>SUM(K90/G90/3*1000000)</f>
        <v>21777.777777777781</v>
      </c>
      <c r="J90" s="78">
        <f>SUM(L90/H90/3*1000000)</f>
        <v>20800</v>
      </c>
      <c r="K90" s="172">
        <f t="shared" ref="K90:L90" si="8">SUM(K92)</f>
        <v>0.19600000000000001</v>
      </c>
      <c r="L90" s="172">
        <f t="shared" si="8"/>
        <v>0.312</v>
      </c>
      <c r="M90" s="126"/>
      <c r="N90" s="126"/>
    </row>
    <row r="91" spans="1:14" s="133" customFormat="1" x14ac:dyDescent="0.35">
      <c r="A91" s="98" t="s">
        <v>117</v>
      </c>
      <c r="B91" s="48"/>
      <c r="C91" s="99"/>
      <c r="D91" s="99"/>
      <c r="E91" s="100"/>
      <c r="F91" s="99"/>
      <c r="G91" s="45"/>
      <c r="H91" s="45"/>
      <c r="I91" s="45"/>
      <c r="J91" s="45"/>
      <c r="K91" s="42"/>
      <c r="L91" s="42"/>
      <c r="M91" s="132"/>
      <c r="N91" s="132"/>
    </row>
    <row r="92" spans="1:14" s="133" customFormat="1" ht="17.25" customHeight="1" x14ac:dyDescent="0.35">
      <c r="A92" s="101" t="s">
        <v>498</v>
      </c>
      <c r="B92" s="62" t="s">
        <v>499</v>
      </c>
      <c r="C92" s="169">
        <v>2.2000000000000002</v>
      </c>
      <c r="D92" s="169">
        <v>2.863</v>
      </c>
      <c r="E92" s="64">
        <v>0.218</v>
      </c>
      <c r="F92" s="169">
        <v>0.247</v>
      </c>
      <c r="G92" s="61">
        <v>3</v>
      </c>
      <c r="H92" s="61">
        <v>5</v>
      </c>
      <c r="I92" s="170">
        <f>SUM(K92/G92/3*1000000)</f>
        <v>21777.777777777781</v>
      </c>
      <c r="J92" s="170">
        <f>SUM(L92/H92/3*1000000)</f>
        <v>20800</v>
      </c>
      <c r="K92" s="169">
        <v>0.19600000000000001</v>
      </c>
      <c r="L92" s="169">
        <v>0.312</v>
      </c>
      <c r="M92" s="132"/>
      <c r="N92" s="132"/>
    </row>
    <row r="93" spans="1:14" ht="17.25" customHeight="1" x14ac:dyDescent="0.35">
      <c r="A93" s="98"/>
      <c r="B93" s="48"/>
      <c r="C93" s="99"/>
      <c r="D93" s="99"/>
      <c r="E93" s="100"/>
      <c r="F93" s="99"/>
      <c r="G93" s="45"/>
      <c r="H93" s="45"/>
      <c r="I93" s="45"/>
      <c r="J93" s="45"/>
      <c r="K93" s="42"/>
      <c r="L93" s="42"/>
      <c r="M93" s="9"/>
      <c r="N93" s="9"/>
    </row>
    <row r="94" spans="1:14" hidden="1" x14ac:dyDescent="0.35">
      <c r="A94" s="95" t="s">
        <v>137</v>
      </c>
      <c r="B94" s="48"/>
      <c r="C94" s="99"/>
      <c r="D94" s="99"/>
      <c r="E94" s="100"/>
      <c r="F94" s="99"/>
      <c r="G94" s="45"/>
      <c r="H94" s="45"/>
      <c r="I94" s="45"/>
      <c r="J94" s="45"/>
      <c r="K94" s="42"/>
      <c r="L94" s="42"/>
      <c r="M94" s="9"/>
      <c r="N94" s="9"/>
    </row>
    <row r="95" spans="1:14" hidden="1" x14ac:dyDescent="0.35">
      <c r="A95" s="98" t="s">
        <v>117</v>
      </c>
      <c r="B95" s="48"/>
      <c r="C95" s="99"/>
      <c r="D95" s="99"/>
      <c r="E95" s="100"/>
      <c r="F95" s="99"/>
      <c r="G95" s="45"/>
      <c r="H95" s="45"/>
      <c r="I95" s="45"/>
      <c r="J95" s="45"/>
      <c r="K95" s="42"/>
      <c r="L95" s="42"/>
      <c r="M95" s="9"/>
      <c r="N95" s="9"/>
    </row>
    <row r="96" spans="1:14" ht="12.75" hidden="1" customHeight="1" x14ac:dyDescent="0.35">
      <c r="A96" s="105"/>
      <c r="B96" s="93"/>
      <c r="C96" s="99"/>
      <c r="D96" s="99"/>
      <c r="E96" s="100"/>
      <c r="F96" s="99"/>
      <c r="G96" s="45"/>
      <c r="H96" s="45"/>
      <c r="I96" s="45"/>
      <c r="J96" s="45"/>
      <c r="K96" s="42"/>
      <c r="L96" s="42"/>
      <c r="M96" s="9"/>
      <c r="N96" s="9"/>
    </row>
    <row r="97" spans="1:14" ht="12.75" hidden="1" customHeight="1" x14ac:dyDescent="0.35">
      <c r="A97" s="98"/>
      <c r="B97" s="48"/>
      <c r="C97" s="99"/>
      <c r="D97" s="99"/>
      <c r="E97" s="100"/>
      <c r="F97" s="99"/>
      <c r="G97" s="45"/>
      <c r="H97" s="45"/>
      <c r="I97" s="45"/>
      <c r="J97" s="45"/>
      <c r="K97" s="42"/>
      <c r="L97" s="42"/>
      <c r="M97" s="9"/>
      <c r="N97" s="9"/>
    </row>
    <row r="98" spans="1:14" ht="57" hidden="1" customHeight="1" x14ac:dyDescent="0.35">
      <c r="A98" s="95" t="s">
        <v>138</v>
      </c>
      <c r="B98" s="48"/>
      <c r="C98" s="99"/>
      <c r="D98" s="99"/>
      <c r="E98" s="100"/>
      <c r="F98" s="99"/>
      <c r="G98" s="45"/>
      <c r="H98" s="45"/>
      <c r="I98" s="45"/>
      <c r="J98" s="45"/>
      <c r="K98" s="42"/>
      <c r="L98" s="42"/>
      <c r="M98" s="9"/>
      <c r="N98" s="9"/>
    </row>
    <row r="99" spans="1:14" hidden="1" x14ac:dyDescent="0.35">
      <c r="A99" s="98" t="s">
        <v>117</v>
      </c>
      <c r="B99" s="93"/>
      <c r="C99" s="99"/>
      <c r="D99" s="99"/>
      <c r="E99" s="100"/>
      <c r="F99" s="99"/>
      <c r="G99" s="45"/>
      <c r="H99" s="45"/>
      <c r="I99" s="45"/>
      <c r="J99" s="45"/>
      <c r="K99" s="42"/>
      <c r="L99" s="42"/>
      <c r="M99" s="9"/>
      <c r="N99" s="9"/>
    </row>
    <row r="100" spans="1:14" hidden="1" x14ac:dyDescent="0.35">
      <c r="A100" s="98"/>
      <c r="B100" s="48"/>
      <c r="C100" s="99"/>
      <c r="D100" s="99"/>
      <c r="E100" s="100"/>
      <c r="F100" s="99"/>
      <c r="G100" s="45"/>
      <c r="H100" s="45"/>
      <c r="I100" s="45"/>
      <c r="J100" s="45"/>
      <c r="K100" s="42"/>
      <c r="L100" s="42"/>
      <c r="M100" s="9"/>
      <c r="N100" s="9"/>
    </row>
    <row r="101" spans="1:14" hidden="1" x14ac:dyDescent="0.35">
      <c r="A101" s="98"/>
      <c r="B101" s="48"/>
      <c r="C101" s="99"/>
      <c r="D101" s="99"/>
      <c r="E101" s="100"/>
      <c r="F101" s="99"/>
      <c r="G101" s="45"/>
      <c r="H101" s="45"/>
      <c r="I101" s="45"/>
      <c r="J101" s="45"/>
      <c r="K101" s="42"/>
      <c r="L101" s="42"/>
      <c r="M101" s="9"/>
      <c r="N101" s="9"/>
    </row>
    <row r="102" spans="1:14" ht="36" hidden="1" x14ac:dyDescent="0.35">
      <c r="A102" s="95" t="s">
        <v>139</v>
      </c>
      <c r="B102" s="48"/>
      <c r="C102" s="99"/>
      <c r="D102" s="99"/>
      <c r="E102" s="100"/>
      <c r="F102" s="99"/>
      <c r="G102" s="45"/>
      <c r="H102" s="45"/>
      <c r="I102" s="45"/>
      <c r="J102" s="45"/>
      <c r="K102" s="42"/>
      <c r="L102" s="42"/>
      <c r="M102" s="9"/>
      <c r="N102" s="9"/>
    </row>
    <row r="103" spans="1:14" ht="27" hidden="1" customHeight="1" x14ac:dyDescent="0.35">
      <c r="A103" s="98" t="s">
        <v>117</v>
      </c>
      <c r="B103" s="93"/>
      <c r="C103" s="99"/>
      <c r="D103" s="99"/>
      <c r="E103" s="100"/>
      <c r="F103" s="99"/>
      <c r="G103" s="45"/>
      <c r="H103" s="45"/>
      <c r="I103" s="45"/>
      <c r="J103" s="45"/>
      <c r="K103" s="42"/>
      <c r="L103" s="42"/>
      <c r="M103" s="9"/>
      <c r="N103" s="9"/>
    </row>
    <row r="104" spans="1:14" ht="21" hidden="1" customHeight="1" x14ac:dyDescent="0.35">
      <c r="A104" s="98"/>
      <c r="B104" s="48"/>
      <c r="C104" s="99"/>
      <c r="D104" s="99"/>
      <c r="E104" s="100"/>
      <c r="F104" s="99"/>
      <c r="G104" s="45"/>
      <c r="H104" s="45"/>
      <c r="I104" s="45"/>
      <c r="J104" s="45"/>
      <c r="K104" s="42"/>
      <c r="L104" s="42"/>
      <c r="M104" s="9"/>
      <c r="N104" s="9"/>
    </row>
    <row r="105" spans="1:14" hidden="1" x14ac:dyDescent="0.35">
      <c r="A105" s="93"/>
      <c r="B105" s="93"/>
      <c r="C105" s="99"/>
      <c r="D105" s="99"/>
      <c r="E105" s="100"/>
      <c r="F105" s="99"/>
      <c r="G105" s="45"/>
      <c r="H105" s="45"/>
      <c r="I105" s="45"/>
      <c r="J105" s="45"/>
      <c r="K105" s="42"/>
      <c r="L105" s="42"/>
      <c r="M105" s="9"/>
      <c r="N105" s="9"/>
    </row>
    <row r="106" spans="1:14" hidden="1" x14ac:dyDescent="0.35">
      <c r="A106" s="95" t="s">
        <v>140</v>
      </c>
      <c r="B106" s="48"/>
      <c r="C106" s="99"/>
      <c r="D106" s="99"/>
      <c r="E106" s="100"/>
      <c r="F106" s="99"/>
      <c r="G106" s="45"/>
      <c r="H106" s="45"/>
      <c r="I106" s="45"/>
      <c r="J106" s="45"/>
      <c r="K106" s="42"/>
      <c r="L106" s="42"/>
      <c r="M106" s="10"/>
      <c r="N106" s="10"/>
    </row>
    <row r="107" spans="1:14" s="11" customFormat="1" ht="21.75" hidden="1" customHeight="1" x14ac:dyDescent="0.35">
      <c r="A107" s="98" t="s">
        <v>117</v>
      </c>
      <c r="B107" s="93"/>
      <c r="C107" s="99"/>
      <c r="D107" s="99"/>
      <c r="E107" s="100"/>
      <c r="F107" s="99"/>
      <c r="G107" s="45"/>
      <c r="H107" s="45"/>
      <c r="I107" s="45"/>
      <c r="J107" s="45"/>
      <c r="K107" s="42"/>
      <c r="L107" s="42"/>
      <c r="M107" s="10"/>
      <c r="N107" s="10"/>
    </row>
    <row r="108" spans="1:14" hidden="1" x14ac:dyDescent="0.35">
      <c r="A108" s="98"/>
      <c r="B108" s="48"/>
      <c r="C108" s="99"/>
      <c r="D108" s="99"/>
      <c r="E108" s="100"/>
      <c r="F108" s="99"/>
      <c r="G108" s="45"/>
      <c r="H108" s="45"/>
      <c r="I108" s="45"/>
      <c r="J108" s="45"/>
      <c r="K108" s="42"/>
      <c r="L108" s="42"/>
      <c r="M108" s="9"/>
      <c r="N108" s="9"/>
    </row>
    <row r="109" spans="1:14" hidden="1" x14ac:dyDescent="0.35">
      <c r="A109" s="93"/>
      <c r="B109" s="93"/>
      <c r="C109" s="99"/>
      <c r="D109" s="99"/>
      <c r="E109" s="100"/>
      <c r="F109" s="99"/>
      <c r="G109" s="45"/>
      <c r="H109" s="45"/>
      <c r="I109" s="45"/>
      <c r="J109" s="45"/>
      <c r="K109" s="42"/>
      <c r="L109" s="42"/>
      <c r="M109" s="9"/>
      <c r="N109" s="9"/>
    </row>
    <row r="110" spans="1:14" ht="36" hidden="1" x14ac:dyDescent="0.35">
      <c r="A110" s="95" t="s">
        <v>141</v>
      </c>
      <c r="B110" s="77"/>
      <c r="C110" s="99"/>
      <c r="D110" s="99"/>
      <c r="E110" s="100"/>
      <c r="F110" s="99"/>
      <c r="G110" s="45"/>
      <c r="H110" s="45"/>
      <c r="I110" s="45"/>
      <c r="J110" s="45"/>
      <c r="K110" s="42"/>
      <c r="L110" s="42"/>
      <c r="M110" s="9"/>
      <c r="N110" s="9"/>
    </row>
    <row r="111" spans="1:14" hidden="1" x14ac:dyDescent="0.35">
      <c r="A111" s="98" t="s">
        <v>117</v>
      </c>
      <c r="B111" s="77"/>
      <c r="C111" s="99"/>
      <c r="D111" s="99"/>
      <c r="E111" s="100"/>
      <c r="F111" s="99"/>
      <c r="G111" s="45"/>
      <c r="H111" s="45"/>
      <c r="I111" s="45"/>
      <c r="J111" s="45"/>
      <c r="K111" s="42"/>
      <c r="L111" s="42"/>
      <c r="M111" s="9"/>
      <c r="N111" s="9"/>
    </row>
    <row r="112" spans="1:14" hidden="1" x14ac:dyDescent="0.35">
      <c r="A112" s="106"/>
      <c r="B112" s="77"/>
      <c r="C112" s="99"/>
      <c r="D112" s="99"/>
      <c r="E112" s="100"/>
      <c r="F112" s="99"/>
      <c r="G112" s="45"/>
      <c r="H112" s="45"/>
      <c r="I112" s="45"/>
      <c r="J112" s="45"/>
      <c r="K112" s="42"/>
      <c r="L112" s="42"/>
      <c r="M112" s="9"/>
      <c r="N112" s="9"/>
    </row>
    <row r="113" spans="1:14" hidden="1" x14ac:dyDescent="0.35">
      <c r="A113" s="106"/>
      <c r="B113" s="77"/>
      <c r="C113" s="99"/>
      <c r="D113" s="99"/>
      <c r="E113" s="100"/>
      <c r="F113" s="99"/>
      <c r="G113" s="45"/>
      <c r="H113" s="45"/>
      <c r="I113" s="45"/>
      <c r="J113" s="45"/>
      <c r="K113" s="42"/>
      <c r="L113" s="42"/>
      <c r="M113" s="9"/>
      <c r="N113" s="9"/>
    </row>
    <row r="114" spans="1:14" ht="36" hidden="1" x14ac:dyDescent="0.35">
      <c r="A114" s="95" t="s">
        <v>142</v>
      </c>
      <c r="B114" s="77"/>
      <c r="C114" s="99"/>
      <c r="D114" s="99"/>
      <c r="E114" s="100"/>
      <c r="F114" s="99"/>
      <c r="G114" s="45"/>
      <c r="H114" s="45"/>
      <c r="I114" s="45"/>
      <c r="J114" s="45"/>
      <c r="K114" s="42"/>
      <c r="L114" s="42"/>
      <c r="M114" s="9"/>
      <c r="N114" s="9"/>
    </row>
    <row r="115" spans="1:14" hidden="1" x14ac:dyDescent="0.35">
      <c r="A115" s="98" t="s">
        <v>117</v>
      </c>
      <c r="B115" s="77"/>
      <c r="C115" s="99"/>
      <c r="D115" s="99"/>
      <c r="E115" s="100"/>
      <c r="F115" s="99"/>
      <c r="G115" s="45"/>
      <c r="H115" s="45"/>
      <c r="I115" s="45"/>
      <c r="J115" s="45"/>
      <c r="K115" s="42"/>
      <c r="L115" s="42"/>
      <c r="M115" s="9"/>
      <c r="N115" s="9"/>
    </row>
    <row r="116" spans="1:14" hidden="1" x14ac:dyDescent="0.35">
      <c r="A116" s="106"/>
      <c r="B116" s="77"/>
      <c r="C116" s="99"/>
      <c r="D116" s="99"/>
      <c r="E116" s="100"/>
      <c r="F116" s="99"/>
      <c r="G116" s="45"/>
      <c r="H116" s="45"/>
      <c r="I116" s="45"/>
      <c r="J116" s="45"/>
      <c r="K116" s="42"/>
      <c r="L116" s="42"/>
      <c r="M116" s="9"/>
      <c r="N116" s="9"/>
    </row>
    <row r="117" spans="1:14" hidden="1" x14ac:dyDescent="0.35">
      <c r="A117" s="106"/>
      <c r="B117" s="77"/>
      <c r="C117" s="99"/>
      <c r="D117" s="99"/>
      <c r="E117" s="100"/>
      <c r="F117" s="99"/>
      <c r="G117" s="45"/>
      <c r="H117" s="45"/>
      <c r="I117" s="45"/>
      <c r="J117" s="45"/>
      <c r="K117" s="42"/>
      <c r="L117" s="42"/>
      <c r="M117" s="9"/>
      <c r="N117" s="9"/>
    </row>
    <row r="118" spans="1:14" hidden="1" x14ac:dyDescent="0.35">
      <c r="A118" s="95" t="s">
        <v>143</v>
      </c>
      <c r="B118" s="77"/>
      <c r="C118" s="99"/>
      <c r="D118" s="99"/>
      <c r="E118" s="100"/>
      <c r="F118" s="99"/>
      <c r="G118" s="45"/>
      <c r="H118" s="45"/>
      <c r="I118" s="45"/>
      <c r="J118" s="45"/>
      <c r="K118" s="42"/>
      <c r="L118" s="42"/>
      <c r="M118" s="9"/>
      <c r="N118" s="9"/>
    </row>
    <row r="119" spans="1:14" ht="17.25" hidden="1" customHeight="1" x14ac:dyDescent="0.35">
      <c r="A119" s="106"/>
      <c r="B119" s="77"/>
      <c r="C119" s="99"/>
      <c r="D119" s="99"/>
      <c r="E119" s="100"/>
      <c r="F119" s="99"/>
      <c r="G119" s="45"/>
      <c r="H119" s="45"/>
      <c r="I119" s="45"/>
      <c r="J119" s="45"/>
      <c r="K119" s="42"/>
      <c r="L119" s="42"/>
      <c r="M119" s="9"/>
      <c r="N119" s="9"/>
    </row>
    <row r="120" spans="1:14" hidden="1" x14ac:dyDescent="0.35">
      <c r="A120" s="107"/>
      <c r="B120" s="77"/>
      <c r="C120" s="99"/>
      <c r="D120" s="99"/>
      <c r="E120" s="100"/>
      <c r="F120" s="99"/>
      <c r="G120" s="45"/>
      <c r="H120" s="45"/>
      <c r="I120" s="45"/>
      <c r="J120" s="45"/>
      <c r="K120" s="42"/>
      <c r="L120" s="42"/>
    </row>
    <row r="121" spans="1:14" hidden="1" x14ac:dyDescent="0.35">
      <c r="A121" s="107"/>
      <c r="B121" s="77"/>
      <c r="C121" s="99"/>
      <c r="D121" s="99"/>
      <c r="E121" s="100"/>
      <c r="F121" s="99"/>
      <c r="G121" s="45"/>
      <c r="H121" s="45"/>
      <c r="I121" s="45"/>
      <c r="J121" s="45"/>
      <c r="K121" s="42"/>
      <c r="L121" s="42"/>
    </row>
    <row r="122" spans="1:14" hidden="1" x14ac:dyDescent="0.35">
      <c r="A122" s="95" t="s">
        <v>144</v>
      </c>
      <c r="B122" s="77"/>
      <c r="C122" s="99"/>
      <c r="D122" s="99"/>
      <c r="E122" s="100"/>
      <c r="F122" s="99"/>
      <c r="G122" s="45"/>
      <c r="H122" s="45"/>
      <c r="I122" s="45"/>
      <c r="J122" s="45"/>
      <c r="K122" s="42"/>
      <c r="L122" s="42"/>
    </row>
    <row r="123" spans="1:14" hidden="1" x14ac:dyDescent="0.35">
      <c r="A123" s="107"/>
      <c r="B123" s="77"/>
      <c r="C123" s="99"/>
      <c r="D123" s="99"/>
      <c r="E123" s="100"/>
      <c r="F123" s="99"/>
      <c r="G123" s="45"/>
      <c r="H123" s="45"/>
      <c r="I123" s="45"/>
      <c r="J123" s="45"/>
      <c r="K123" s="42"/>
      <c r="L123" s="42"/>
    </row>
    <row r="124" spans="1:14" hidden="1" x14ac:dyDescent="0.35">
      <c r="A124" s="107"/>
      <c r="B124" s="77"/>
      <c r="C124" s="99"/>
      <c r="D124" s="99"/>
      <c r="E124" s="100"/>
      <c r="F124" s="99"/>
      <c r="G124" s="45"/>
      <c r="H124" s="45"/>
      <c r="I124" s="45"/>
      <c r="J124" s="45"/>
      <c r="K124" s="42"/>
      <c r="L124" s="42"/>
    </row>
    <row r="125" spans="1:14" s="131" customFormat="1" ht="40.5" customHeight="1" x14ac:dyDescent="0.3">
      <c r="A125" s="105" t="s">
        <v>101</v>
      </c>
      <c r="B125" s="175"/>
      <c r="C125" s="108">
        <v>41.832900000000002</v>
      </c>
      <c r="D125" s="108">
        <v>52.100700000000003</v>
      </c>
      <c r="E125" s="80">
        <v>0.02</v>
      </c>
      <c r="F125" s="108">
        <v>0.02</v>
      </c>
      <c r="G125" s="109">
        <v>233.2</v>
      </c>
      <c r="H125" s="109">
        <v>222.9</v>
      </c>
      <c r="I125" s="94">
        <f>SUM(K125/G125/3*1000000)</f>
        <v>55968.12464265294</v>
      </c>
      <c r="J125" s="94">
        <f>SUM(L125/H125/3*1000000)</f>
        <v>45794.227605802298</v>
      </c>
      <c r="K125" s="108">
        <v>39.155299999999997</v>
      </c>
      <c r="L125" s="108">
        <v>30.622599999999998</v>
      </c>
    </row>
    <row r="126" spans="1:14" x14ac:dyDescent="0.35">
      <c r="A126" s="107" t="s">
        <v>117</v>
      </c>
      <c r="B126" s="77"/>
      <c r="C126" s="99"/>
      <c r="D126" s="99"/>
      <c r="E126" s="100"/>
      <c r="F126" s="99"/>
      <c r="G126" s="45"/>
      <c r="H126" s="45"/>
      <c r="I126" s="45"/>
      <c r="J126" s="45"/>
      <c r="K126" s="42"/>
      <c r="L126" s="42"/>
    </row>
    <row r="127" spans="1:14" s="125" customFormat="1" ht="138" customHeight="1" x14ac:dyDescent="0.35">
      <c r="A127" s="176" t="s">
        <v>500</v>
      </c>
      <c r="B127" s="63" t="s">
        <v>501</v>
      </c>
      <c r="C127" s="169">
        <v>13.663</v>
      </c>
      <c r="D127" s="169">
        <v>24.984999999999999</v>
      </c>
      <c r="E127" s="64">
        <v>0</v>
      </c>
      <c r="F127" s="169">
        <v>0</v>
      </c>
      <c r="G127" s="61">
        <v>71</v>
      </c>
      <c r="H127" s="61">
        <v>71</v>
      </c>
      <c r="I127" s="170">
        <f t="shared" ref="I127:J129" si="9">SUM(K127/G127/3*1000000)</f>
        <v>60042.25352112676</v>
      </c>
      <c r="J127" s="170">
        <f t="shared" si="9"/>
        <v>47234.741784037556</v>
      </c>
      <c r="K127" s="169">
        <v>12.789</v>
      </c>
      <c r="L127" s="169">
        <v>10.061</v>
      </c>
    </row>
    <row r="128" spans="1:14" s="129" customFormat="1" x14ac:dyDescent="0.35">
      <c r="A128" s="177" t="s">
        <v>502</v>
      </c>
      <c r="B128" s="178" t="s">
        <v>503</v>
      </c>
      <c r="C128" s="169">
        <v>12.661899999999999</v>
      </c>
      <c r="D128" s="169">
        <v>13.8727</v>
      </c>
      <c r="E128" s="64">
        <v>0</v>
      </c>
      <c r="F128" s="169">
        <v>0</v>
      </c>
      <c r="G128" s="61">
        <v>15</v>
      </c>
      <c r="H128" s="61">
        <v>15</v>
      </c>
      <c r="I128" s="170">
        <f t="shared" si="9"/>
        <v>58624.444444444453</v>
      </c>
      <c r="J128" s="170">
        <f t="shared" si="9"/>
        <v>50853.333333333336</v>
      </c>
      <c r="K128" s="169">
        <v>2.6381000000000001</v>
      </c>
      <c r="L128" s="169">
        <v>2.2884000000000002</v>
      </c>
    </row>
    <row r="129" spans="1:12" s="131" customFormat="1" ht="60.75" customHeight="1" x14ac:dyDescent="0.3">
      <c r="A129" s="105" t="s">
        <v>103</v>
      </c>
      <c r="B129" s="175"/>
      <c r="C129" s="108">
        <v>0</v>
      </c>
      <c r="D129" s="108">
        <v>0</v>
      </c>
      <c r="E129" s="80">
        <v>0</v>
      </c>
      <c r="F129" s="108">
        <v>0</v>
      </c>
      <c r="G129" s="109">
        <v>0</v>
      </c>
      <c r="H129" s="109">
        <v>0</v>
      </c>
      <c r="I129" s="78" t="e">
        <f t="shared" si="9"/>
        <v>#DIV/0!</v>
      </c>
      <c r="J129" s="78" t="e">
        <f t="shared" si="9"/>
        <v>#DIV/0!</v>
      </c>
      <c r="K129" s="108">
        <v>0</v>
      </c>
      <c r="L129" s="108">
        <v>0</v>
      </c>
    </row>
    <row r="130" spans="1:12" s="133" customFormat="1" x14ac:dyDescent="0.35">
      <c r="A130" s="107" t="s">
        <v>117</v>
      </c>
      <c r="B130" s="77"/>
      <c r="C130" s="99"/>
      <c r="D130" s="99"/>
      <c r="E130" s="100"/>
      <c r="F130" s="99"/>
      <c r="G130" s="45"/>
      <c r="H130" s="45"/>
      <c r="I130" s="45"/>
      <c r="J130" s="45"/>
      <c r="K130" s="42"/>
      <c r="L130" s="42"/>
    </row>
    <row r="131" spans="1:12" x14ac:dyDescent="0.35">
      <c r="A131" s="107"/>
      <c r="B131" s="77"/>
      <c r="C131" s="99"/>
      <c r="D131" s="99"/>
      <c r="E131" s="100"/>
      <c r="F131" s="99"/>
      <c r="G131" s="45"/>
      <c r="H131" s="45"/>
      <c r="I131" s="45"/>
      <c r="J131" s="45"/>
      <c r="K131" s="42"/>
      <c r="L131" s="42"/>
    </row>
    <row r="132" spans="1:12" hidden="1" x14ac:dyDescent="0.35">
      <c r="A132" s="107"/>
      <c r="B132" s="77"/>
      <c r="C132" s="99"/>
      <c r="D132" s="99"/>
      <c r="E132" s="100"/>
      <c r="F132" s="99"/>
      <c r="G132" s="45"/>
      <c r="H132" s="45"/>
      <c r="I132" s="45"/>
      <c r="J132" s="45"/>
      <c r="K132" s="42"/>
      <c r="L132" s="42"/>
    </row>
    <row r="133" spans="1:12" s="131" customFormat="1" ht="17.399999999999999" x14ac:dyDescent="0.3">
      <c r="A133" s="105" t="s">
        <v>145</v>
      </c>
      <c r="B133" s="175"/>
      <c r="C133" s="171">
        <f>SUM(C135)</f>
        <v>8.0617000000000001</v>
      </c>
      <c r="D133" s="171">
        <f t="shared" ref="D133:H133" si="10">SUM(D135)</f>
        <v>0.4698</v>
      </c>
      <c r="E133" s="171">
        <f t="shared" si="10"/>
        <v>0</v>
      </c>
      <c r="F133" s="171">
        <f t="shared" si="10"/>
        <v>0</v>
      </c>
      <c r="G133" s="171">
        <f t="shared" si="10"/>
        <v>178</v>
      </c>
      <c r="H133" s="171">
        <f t="shared" si="10"/>
        <v>175</v>
      </c>
      <c r="I133" s="94">
        <f>SUM(K133/G133/3*1000000)</f>
        <v>64139.325842696635</v>
      </c>
      <c r="J133" s="94">
        <f>SUM(L133/H133/3*1000000)</f>
        <v>60992.57142857142</v>
      </c>
      <c r="K133" s="171">
        <f t="shared" ref="K133:L133" si="11">SUM(K135)</f>
        <v>34.250399999999999</v>
      </c>
      <c r="L133" s="171">
        <f t="shared" si="11"/>
        <v>32.021099999999997</v>
      </c>
    </row>
    <row r="134" spans="1:12" s="133" customFormat="1" x14ac:dyDescent="0.35">
      <c r="A134" s="106" t="s">
        <v>117</v>
      </c>
      <c r="B134" s="77"/>
      <c r="C134" s="99"/>
      <c r="D134" s="99"/>
      <c r="E134" s="100"/>
      <c r="F134" s="99"/>
      <c r="G134" s="45"/>
      <c r="H134" s="45"/>
      <c r="I134" s="45"/>
      <c r="J134" s="45"/>
      <c r="K134" s="42"/>
      <c r="L134" s="42"/>
    </row>
    <row r="135" spans="1:12" s="129" customFormat="1" ht="60" customHeight="1" x14ac:dyDescent="0.35">
      <c r="A135" s="61" t="s">
        <v>504</v>
      </c>
      <c r="B135" s="63" t="s">
        <v>527</v>
      </c>
      <c r="C135" s="169">
        <v>8.0617000000000001</v>
      </c>
      <c r="D135" s="169">
        <v>0.4698</v>
      </c>
      <c r="E135" s="64">
        <v>0</v>
      </c>
      <c r="F135" s="169">
        <v>0</v>
      </c>
      <c r="G135" s="61">
        <v>178</v>
      </c>
      <c r="H135" s="61">
        <v>175</v>
      </c>
      <c r="I135" s="170">
        <f>SUM(K135/G135/3*1000000)</f>
        <v>64139.325842696635</v>
      </c>
      <c r="J135" s="170">
        <f>SUM(L135/H135/3*1000000)</f>
        <v>60992.57142857142</v>
      </c>
      <c r="K135" s="169">
        <v>34.250399999999999</v>
      </c>
      <c r="L135" s="169">
        <v>32.021099999999997</v>
      </c>
    </row>
    <row r="136" spans="1:12" x14ac:dyDescent="0.35">
      <c r="A136" s="107"/>
      <c r="B136" s="77"/>
      <c r="C136" s="99"/>
      <c r="D136" s="99"/>
      <c r="E136" s="100"/>
      <c r="F136" s="99"/>
      <c r="G136" s="45"/>
      <c r="H136" s="45"/>
      <c r="I136" s="45"/>
      <c r="J136" s="45"/>
      <c r="K136" s="42"/>
      <c r="L136" s="42"/>
    </row>
    <row r="137" spans="1:12" s="135" customFormat="1" ht="39.75" customHeight="1" x14ac:dyDescent="0.3">
      <c r="A137" s="93" t="s">
        <v>146</v>
      </c>
      <c r="B137" s="110"/>
      <c r="C137" s="108">
        <v>216.08680000000001</v>
      </c>
      <c r="D137" s="108">
        <v>228.71129999999999</v>
      </c>
      <c r="E137" s="80">
        <v>0.40029999999999999</v>
      </c>
      <c r="F137" s="108">
        <v>0.3674</v>
      </c>
      <c r="G137" s="109">
        <v>221</v>
      </c>
      <c r="H137" s="109">
        <v>169</v>
      </c>
      <c r="I137" s="94">
        <f>SUM(K137/G137/3*1000000)</f>
        <v>25345.248868778275</v>
      </c>
      <c r="J137" s="94">
        <f>SUM(L137/H137/3*1000000)</f>
        <v>23559.960552268247</v>
      </c>
      <c r="K137" s="108">
        <v>16.803899999999999</v>
      </c>
      <c r="L137" s="108">
        <v>11.944900000000001</v>
      </c>
    </row>
    <row r="138" spans="1:12" x14ac:dyDescent="0.35">
      <c r="A138" s="106" t="s">
        <v>117</v>
      </c>
      <c r="B138" s="77"/>
      <c r="C138" s="99"/>
      <c r="D138" s="99"/>
      <c r="E138" s="100"/>
      <c r="F138" s="99"/>
      <c r="G138" s="45"/>
      <c r="H138" s="45"/>
      <c r="I138" s="45"/>
      <c r="J138" s="45"/>
      <c r="K138" s="42"/>
      <c r="L138" s="42"/>
    </row>
    <row r="139" spans="1:12" s="129" customFormat="1" x14ac:dyDescent="0.35">
      <c r="A139" s="177" t="s">
        <v>505</v>
      </c>
      <c r="B139" s="178" t="s">
        <v>499</v>
      </c>
      <c r="C139" s="169">
        <v>1.7349000000000001</v>
      </c>
      <c r="D139" s="169" t="s">
        <v>537</v>
      </c>
      <c r="E139" s="64">
        <v>0.30230000000000001</v>
      </c>
      <c r="F139" s="169">
        <v>0.22839999999999999</v>
      </c>
      <c r="G139" s="61">
        <v>3</v>
      </c>
      <c r="H139" s="61">
        <v>5</v>
      </c>
      <c r="I139" s="170">
        <f>SUM(K139/G139/3*1000000)</f>
        <v>94511.111111111109</v>
      </c>
      <c r="J139" s="170">
        <f>SUM(L139/H139/3*1000000)</f>
        <v>81420</v>
      </c>
      <c r="K139" s="169">
        <v>0.85060000000000002</v>
      </c>
      <c r="L139" s="169">
        <v>1.2213000000000001</v>
      </c>
    </row>
    <row r="140" spans="1:12" s="129" customFormat="1" x14ac:dyDescent="0.35">
      <c r="A140" s="177" t="s">
        <v>506</v>
      </c>
      <c r="B140" s="178" t="s">
        <v>507</v>
      </c>
      <c r="C140" s="169">
        <v>10.454000000000001</v>
      </c>
      <c r="D140" s="169">
        <v>28.515999999999998</v>
      </c>
      <c r="E140" s="64">
        <v>0</v>
      </c>
      <c r="F140" s="169">
        <v>0</v>
      </c>
      <c r="G140" s="61">
        <v>11</v>
      </c>
      <c r="H140" s="61">
        <v>19</v>
      </c>
      <c r="I140" s="170">
        <f>SUM(K140/G140/3*1000000)</f>
        <v>34948.484848484848</v>
      </c>
      <c r="J140" s="170">
        <f>SUM(L140/H140/3*1000000)</f>
        <v>46435.087719298244</v>
      </c>
      <c r="K140" s="169">
        <v>1.1533</v>
      </c>
      <c r="L140" s="169">
        <v>2.6467999999999998</v>
      </c>
    </row>
    <row r="141" spans="1:12" x14ac:dyDescent="0.35">
      <c r="A141" s="107"/>
      <c r="B141" s="77"/>
      <c r="C141" s="99"/>
      <c r="D141" s="99"/>
      <c r="E141" s="100"/>
      <c r="F141" s="99"/>
      <c r="G141" s="45"/>
      <c r="H141" s="45"/>
      <c r="I141" s="45"/>
      <c r="J141" s="45"/>
      <c r="K141" s="42"/>
      <c r="L141" s="42"/>
    </row>
    <row r="142" spans="1:12" hidden="1" x14ac:dyDescent="0.35">
      <c r="A142" s="105" t="s">
        <v>147</v>
      </c>
      <c r="B142" s="77"/>
      <c r="C142" s="99"/>
      <c r="D142" s="99"/>
      <c r="E142" s="100"/>
      <c r="F142" s="99"/>
      <c r="G142" s="45"/>
      <c r="H142" s="45"/>
      <c r="I142" s="45"/>
      <c r="J142" s="45"/>
      <c r="K142" s="42"/>
      <c r="L142" s="42"/>
    </row>
    <row r="143" spans="1:12" hidden="1" x14ac:dyDescent="0.35">
      <c r="A143" s="106" t="s">
        <v>117</v>
      </c>
      <c r="B143" s="77"/>
      <c r="C143" s="99"/>
      <c r="D143" s="99"/>
      <c r="E143" s="100"/>
      <c r="F143" s="99"/>
      <c r="G143" s="45"/>
      <c r="H143" s="45"/>
      <c r="I143" s="45"/>
      <c r="J143" s="45"/>
      <c r="K143" s="42"/>
      <c r="L143" s="42"/>
    </row>
    <row r="144" spans="1:12" hidden="1" x14ac:dyDescent="0.35">
      <c r="A144" s="107"/>
      <c r="B144" s="77"/>
      <c r="C144" s="99"/>
      <c r="D144" s="99"/>
      <c r="E144" s="100"/>
      <c r="F144" s="99"/>
      <c r="G144" s="45"/>
      <c r="H144" s="45"/>
      <c r="I144" s="45"/>
      <c r="J144" s="45"/>
      <c r="K144" s="42"/>
      <c r="L144" s="42"/>
    </row>
    <row r="145" spans="1:12" hidden="1" x14ac:dyDescent="0.35">
      <c r="A145" s="107"/>
      <c r="B145" s="77"/>
      <c r="C145" s="99"/>
      <c r="D145" s="99"/>
      <c r="E145" s="100"/>
      <c r="F145" s="99"/>
      <c r="G145" s="45"/>
      <c r="H145" s="45"/>
      <c r="I145" s="45"/>
      <c r="J145" s="45"/>
      <c r="K145" s="42"/>
      <c r="L145" s="42"/>
    </row>
    <row r="146" spans="1:12" ht="84" hidden="1" customHeight="1" x14ac:dyDescent="0.35">
      <c r="A146" s="105" t="s">
        <v>148</v>
      </c>
      <c r="B146" s="77"/>
      <c r="C146" s="99"/>
      <c r="D146" s="99"/>
      <c r="E146" s="100"/>
      <c r="F146" s="99"/>
      <c r="G146" s="45"/>
      <c r="H146" s="45"/>
      <c r="I146" s="45"/>
      <c r="J146" s="45"/>
      <c r="K146" s="42"/>
      <c r="L146" s="42"/>
    </row>
    <row r="147" spans="1:12" hidden="1" x14ac:dyDescent="0.35">
      <c r="A147" s="106" t="s">
        <v>117</v>
      </c>
      <c r="B147" s="77"/>
      <c r="C147" s="99"/>
      <c r="D147" s="99"/>
      <c r="E147" s="100"/>
      <c r="F147" s="99"/>
      <c r="G147" s="45"/>
      <c r="H147" s="45"/>
      <c r="I147" s="45"/>
      <c r="J147" s="45"/>
      <c r="K147" s="42"/>
      <c r="L147" s="42"/>
    </row>
    <row r="148" spans="1:12" hidden="1" x14ac:dyDescent="0.35">
      <c r="A148" s="107"/>
      <c r="B148" s="77"/>
      <c r="C148" s="99"/>
      <c r="D148" s="99"/>
      <c r="E148" s="100"/>
      <c r="F148" s="99"/>
      <c r="G148" s="45"/>
      <c r="H148" s="45"/>
      <c r="I148" s="45"/>
      <c r="J148" s="45"/>
      <c r="K148" s="42"/>
      <c r="L148" s="42"/>
    </row>
    <row r="149" spans="1:12" hidden="1" x14ac:dyDescent="0.35">
      <c r="A149" s="107"/>
      <c r="B149" s="77"/>
      <c r="C149" s="99"/>
      <c r="D149" s="99"/>
      <c r="E149" s="100"/>
      <c r="F149" s="99"/>
      <c r="G149" s="45"/>
      <c r="H149" s="45"/>
      <c r="I149" s="45"/>
      <c r="J149" s="45"/>
      <c r="K149" s="42"/>
      <c r="L149" s="42"/>
    </row>
    <row r="150" spans="1:12" hidden="1" x14ac:dyDescent="0.35">
      <c r="A150" s="105" t="s">
        <v>149</v>
      </c>
      <c r="B150" s="77"/>
      <c r="C150" s="99"/>
      <c r="D150" s="99"/>
      <c r="E150" s="100"/>
      <c r="F150" s="99"/>
      <c r="G150" s="45"/>
      <c r="H150" s="45"/>
      <c r="I150" s="45"/>
      <c r="J150" s="45"/>
      <c r="K150" s="42"/>
      <c r="L150" s="42"/>
    </row>
    <row r="151" spans="1:12" hidden="1" x14ac:dyDescent="0.35">
      <c r="A151" s="106" t="s">
        <v>117</v>
      </c>
      <c r="B151" s="77"/>
      <c r="C151" s="99"/>
      <c r="D151" s="99"/>
      <c r="E151" s="100"/>
      <c r="F151" s="99"/>
      <c r="G151" s="45"/>
      <c r="H151" s="45"/>
      <c r="I151" s="45"/>
      <c r="J151" s="45"/>
      <c r="K151" s="42"/>
      <c r="L151" s="42"/>
    </row>
    <row r="152" spans="1:12" hidden="1" x14ac:dyDescent="0.35">
      <c r="A152" s="107"/>
      <c r="B152" s="77"/>
      <c r="C152" s="99"/>
      <c r="D152" s="99"/>
      <c r="E152" s="100"/>
      <c r="F152" s="99"/>
      <c r="G152" s="45"/>
      <c r="H152" s="45"/>
      <c r="I152" s="45"/>
      <c r="J152" s="45"/>
      <c r="K152" s="42"/>
      <c r="L152" s="42"/>
    </row>
    <row r="153" spans="1:12" hidden="1" x14ac:dyDescent="0.35">
      <c r="A153" s="107"/>
      <c r="B153" s="77"/>
      <c r="C153" s="99"/>
      <c r="D153" s="99"/>
      <c r="E153" s="100"/>
      <c r="F153" s="99"/>
      <c r="G153" s="45"/>
      <c r="H153" s="45"/>
      <c r="I153" s="45"/>
      <c r="J153" s="45"/>
      <c r="K153" s="42"/>
      <c r="L153" s="42"/>
    </row>
    <row r="154" spans="1:12" s="27" customFormat="1" ht="17.399999999999999" x14ac:dyDescent="0.3">
      <c r="A154" s="93" t="s">
        <v>5</v>
      </c>
      <c r="B154" s="110"/>
      <c r="C154" s="108">
        <v>0</v>
      </c>
      <c r="D154" s="108">
        <v>0</v>
      </c>
      <c r="E154" s="80">
        <v>0</v>
      </c>
      <c r="F154" s="108">
        <v>0</v>
      </c>
      <c r="G154" s="109">
        <v>2107.1</v>
      </c>
      <c r="H154" s="109">
        <v>2147.6</v>
      </c>
      <c r="I154" s="94">
        <f>SUM(K154/G154/3*1000000)</f>
        <v>65260.800784648731</v>
      </c>
      <c r="J154" s="94">
        <f>SUM(L154/H154/3*1000000)</f>
        <v>66925.715527410444</v>
      </c>
      <c r="K154" s="108">
        <v>412.53309999999999</v>
      </c>
      <c r="L154" s="108">
        <v>431.18900000000002</v>
      </c>
    </row>
    <row r="155" spans="1:12" x14ac:dyDescent="0.35">
      <c r="A155" s="106" t="s">
        <v>117</v>
      </c>
      <c r="B155" s="77"/>
      <c r="C155" s="99"/>
      <c r="D155" s="99"/>
      <c r="E155" s="100"/>
      <c r="F155" s="99"/>
      <c r="G155" s="45"/>
      <c r="H155" s="45"/>
      <c r="I155" s="45"/>
      <c r="J155" s="45"/>
      <c r="K155" s="42"/>
      <c r="L155" s="42"/>
    </row>
    <row r="156" spans="1:12" x14ac:dyDescent="0.35">
      <c r="A156" s="107"/>
      <c r="B156" s="77"/>
      <c r="C156" s="99"/>
      <c r="D156" s="99"/>
      <c r="E156" s="100"/>
      <c r="F156" s="99"/>
      <c r="G156" s="45"/>
      <c r="H156" s="45"/>
      <c r="I156" s="45"/>
      <c r="J156" s="45"/>
      <c r="K156" s="42"/>
      <c r="L156" s="42"/>
    </row>
    <row r="157" spans="1:12" s="28" customFormat="1" ht="18" customHeight="1" x14ac:dyDescent="0.3">
      <c r="A157" s="111" t="s">
        <v>525</v>
      </c>
      <c r="B157" s="112"/>
      <c r="C157" s="113">
        <f t="shared" ref="C157:H157" si="12">SUM(C8+C21+C44+C125+C129+C133+C137+C154)</f>
        <v>4431.0394000000006</v>
      </c>
      <c r="D157" s="113">
        <f t="shared" si="12"/>
        <v>4869.2048000000004</v>
      </c>
      <c r="E157" s="113">
        <f t="shared" si="12"/>
        <v>66.624300000000005</v>
      </c>
      <c r="F157" s="113">
        <f t="shared" si="12"/>
        <v>55.124400000000009</v>
      </c>
      <c r="G157" s="113">
        <f t="shared" si="12"/>
        <v>4855.2999999999993</v>
      </c>
      <c r="H157" s="113">
        <f t="shared" si="12"/>
        <v>4777.7</v>
      </c>
      <c r="I157" s="114">
        <f>SUM(K157/G157/3*1000000)</f>
        <v>85151.442753279945</v>
      </c>
      <c r="J157" s="114">
        <f>SUM(L157/H157/3*1000000)</f>
        <v>80567.86040702989</v>
      </c>
      <c r="K157" s="113">
        <f>SUM(K8+K21+K44+K125+K129+K133+K137+K154)</f>
        <v>1240.3074000000001</v>
      </c>
      <c r="L157" s="113">
        <f>SUM(L8+L21+L44+L125+L129+L133+L137+L154)</f>
        <v>1154.7872</v>
      </c>
    </row>
  </sheetData>
  <mergeCells count="12">
    <mergeCell ref="K1:L1"/>
    <mergeCell ref="A3:L3"/>
    <mergeCell ref="G6:H6"/>
    <mergeCell ref="B5:B7"/>
    <mergeCell ref="K6:L6"/>
    <mergeCell ref="A2:L2"/>
    <mergeCell ref="C5:F5"/>
    <mergeCell ref="E6:F6"/>
    <mergeCell ref="C6:D6"/>
    <mergeCell ref="G5:L5"/>
    <mergeCell ref="I6:J6"/>
    <mergeCell ref="A5:A7"/>
  </mergeCells>
  <phoneticPr fontId="5" type="noConversion"/>
  <printOptions horizontalCentered="1"/>
  <pageMargins left="0.59055118110236227" right="0.59055118110236227" top="0.78740157480314965" bottom="0.39370078740157483" header="0" footer="0"/>
  <pageSetup paperSize="9" scale="49" fitToHeight="5" orientation="landscape" r:id="rId1"/>
  <headerFooter alignWithMargins="0"/>
  <rowBreaks count="2" manualBreakCount="2">
    <brk id="35" max="37" man="1"/>
    <brk id="61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O326"/>
  <sheetViews>
    <sheetView view="pageBreakPreview" topLeftCell="A13" zoomScale="75" zoomScaleNormal="60" zoomScaleSheetLayoutView="75" workbookViewId="0">
      <selection activeCell="C313" sqref="C313"/>
    </sheetView>
  </sheetViews>
  <sheetFormatPr defaultColWidth="9.109375" defaultRowHeight="18" x14ac:dyDescent="0.35"/>
  <cols>
    <col min="1" max="1" width="94.33203125" style="3" customWidth="1"/>
    <col min="2" max="2" width="18" style="34" customWidth="1"/>
    <col min="3" max="3" width="18.5546875" style="3" customWidth="1"/>
    <col min="4" max="4" width="18" style="3" customWidth="1"/>
    <col min="5" max="5" width="18.6640625" style="13" customWidth="1"/>
    <col min="6" max="6" width="18.109375" style="32" customWidth="1"/>
    <col min="7" max="7" width="19" style="32" customWidth="1"/>
    <col min="8" max="8" width="19.5546875" style="32" customWidth="1"/>
    <col min="9" max="16384" width="9.109375" style="3"/>
  </cols>
  <sheetData>
    <row r="1" spans="1:15" ht="24.75" customHeight="1" x14ac:dyDescent="0.35">
      <c r="A1" s="12"/>
      <c r="B1" s="33"/>
      <c r="C1" s="12"/>
      <c r="D1" s="12"/>
      <c r="E1" s="14"/>
      <c r="F1" s="30"/>
      <c r="G1" s="212" t="s">
        <v>485</v>
      </c>
      <c r="H1" s="212"/>
      <c r="I1" s="6"/>
      <c r="J1" s="6"/>
      <c r="K1" s="6"/>
      <c r="L1" s="6"/>
      <c r="M1" s="6"/>
      <c r="N1" s="6"/>
      <c r="O1" s="6"/>
    </row>
    <row r="2" spans="1:15" ht="40.5" customHeight="1" x14ac:dyDescent="0.35">
      <c r="A2" s="213" t="s">
        <v>532</v>
      </c>
      <c r="B2" s="213"/>
      <c r="C2" s="213"/>
      <c r="D2" s="213"/>
      <c r="E2" s="213"/>
      <c r="F2" s="213"/>
      <c r="G2" s="213"/>
      <c r="H2" s="213"/>
    </row>
    <row r="3" spans="1:15" x14ac:dyDescent="0.35">
      <c r="A3" s="213" t="s">
        <v>27</v>
      </c>
      <c r="B3" s="213"/>
      <c r="C3" s="213"/>
      <c r="D3" s="213"/>
      <c r="E3" s="213"/>
      <c r="F3" s="213"/>
      <c r="G3" s="213"/>
      <c r="H3" s="213"/>
    </row>
    <row r="5" spans="1:15" s="34" customFormat="1" ht="58.5" customHeight="1" x14ac:dyDescent="0.25">
      <c r="A5" s="204" t="s">
        <v>58</v>
      </c>
      <c r="B5" s="204" t="s">
        <v>71</v>
      </c>
      <c r="C5" s="204"/>
      <c r="D5" s="204"/>
      <c r="E5" s="204" t="s">
        <v>28</v>
      </c>
      <c r="F5" s="205" t="s">
        <v>467</v>
      </c>
      <c r="G5" s="205"/>
      <c r="H5" s="205" t="s">
        <v>487</v>
      </c>
    </row>
    <row r="6" spans="1:15" s="34" customFormat="1" ht="102.75" customHeight="1" x14ac:dyDescent="0.25">
      <c r="A6" s="204"/>
      <c r="B6" s="144" t="s">
        <v>7</v>
      </c>
      <c r="C6" s="144" t="s">
        <v>483</v>
      </c>
      <c r="D6" s="144" t="s">
        <v>480</v>
      </c>
      <c r="E6" s="204"/>
      <c r="F6" s="145" t="s">
        <v>483</v>
      </c>
      <c r="G6" s="145" t="s">
        <v>480</v>
      </c>
      <c r="H6" s="205"/>
      <c r="I6" s="15"/>
    </row>
    <row r="7" spans="1:15" s="34" customFormat="1" ht="70.95" customHeight="1" x14ac:dyDescent="0.25">
      <c r="A7" s="21" t="s">
        <v>29</v>
      </c>
      <c r="B7" s="144">
        <v>1</v>
      </c>
      <c r="C7" s="144">
        <v>2</v>
      </c>
      <c r="D7" s="144">
        <v>3</v>
      </c>
      <c r="E7" s="144">
        <v>4</v>
      </c>
      <c r="F7" s="145">
        <v>5</v>
      </c>
      <c r="G7" s="145">
        <v>6</v>
      </c>
      <c r="H7" s="145" t="s">
        <v>486</v>
      </c>
    </row>
    <row r="8" spans="1:15" s="34" customFormat="1" x14ac:dyDescent="0.25">
      <c r="A8" s="214" t="s">
        <v>30</v>
      </c>
      <c r="B8" s="214"/>
      <c r="C8" s="214"/>
      <c r="D8" s="214"/>
      <c r="E8" s="214"/>
      <c r="F8" s="214"/>
      <c r="G8" s="214"/>
      <c r="H8" s="214"/>
    </row>
    <row r="9" spans="1:15" s="34" customFormat="1" x14ac:dyDescent="0.25">
      <c r="A9" s="197" t="s">
        <v>445</v>
      </c>
      <c r="B9" s="197"/>
      <c r="C9" s="197"/>
      <c r="D9" s="197"/>
      <c r="E9" s="197"/>
      <c r="F9" s="197"/>
      <c r="G9" s="197"/>
      <c r="H9" s="197"/>
    </row>
    <row r="10" spans="1:15" s="29" customFormat="1" x14ac:dyDescent="0.25">
      <c r="A10" s="146" t="s">
        <v>150</v>
      </c>
      <c r="B10" s="36"/>
      <c r="C10" s="7"/>
      <c r="D10" s="7"/>
      <c r="E10" s="36"/>
      <c r="F10" s="42">
        <f>SUM(F11:F13)</f>
        <v>777028.0199999999</v>
      </c>
      <c r="G10" s="42">
        <f>SUM(G11:G13)</f>
        <v>912371.97</v>
      </c>
      <c r="H10" s="43">
        <f>SUM(F10/G10*100)</f>
        <v>85.165704948169321</v>
      </c>
    </row>
    <row r="11" spans="1:15" s="34" customFormat="1" x14ac:dyDescent="0.25">
      <c r="A11" s="2" t="s">
        <v>151</v>
      </c>
      <c r="B11" s="7" t="s">
        <v>41</v>
      </c>
      <c r="C11" s="7"/>
      <c r="D11" s="7"/>
      <c r="E11" s="44">
        <v>318.45999999999998</v>
      </c>
      <c r="F11" s="42"/>
      <c r="G11" s="42"/>
      <c r="H11" s="43"/>
    </row>
    <row r="12" spans="1:15" s="34" customFormat="1" ht="36" x14ac:dyDescent="0.25">
      <c r="A12" s="2" t="s">
        <v>152</v>
      </c>
      <c r="B12" s="7" t="s">
        <v>41</v>
      </c>
      <c r="C12" s="7"/>
      <c r="D12" s="7"/>
      <c r="E12" s="44">
        <v>736.5</v>
      </c>
      <c r="F12" s="42"/>
      <c r="G12" s="42"/>
      <c r="H12" s="43"/>
    </row>
    <row r="13" spans="1:15" s="29" customFormat="1" x14ac:dyDescent="0.25">
      <c r="A13" s="2" t="s">
        <v>153</v>
      </c>
      <c r="B13" s="7" t="s">
        <v>41</v>
      </c>
      <c r="C13" s="7">
        <v>1667.8</v>
      </c>
      <c r="D13" s="7">
        <v>1958.3</v>
      </c>
      <c r="E13" s="44">
        <v>465.9</v>
      </c>
      <c r="F13" s="42">
        <f>SUM(C13*E13)</f>
        <v>777028.0199999999</v>
      </c>
      <c r="G13" s="42">
        <f>SUM(D13*E13)</f>
        <v>912371.97</v>
      </c>
      <c r="H13" s="43">
        <f>SUM(F13/G13*100)</f>
        <v>85.165704948169321</v>
      </c>
    </row>
    <row r="14" spans="1:15" s="34" customFormat="1" hidden="1" x14ac:dyDescent="0.25">
      <c r="A14" s="146" t="s">
        <v>154</v>
      </c>
      <c r="B14" s="36"/>
      <c r="C14" s="7"/>
      <c r="D14" s="7"/>
      <c r="E14" s="36"/>
      <c r="F14" s="42"/>
      <c r="G14" s="42"/>
      <c r="H14" s="43"/>
    </row>
    <row r="15" spans="1:15" s="34" customFormat="1" hidden="1" x14ac:dyDescent="0.25">
      <c r="A15" s="2" t="s">
        <v>155</v>
      </c>
      <c r="B15" s="45" t="s">
        <v>41</v>
      </c>
      <c r="C15" s="7"/>
      <c r="D15" s="7"/>
      <c r="E15" s="44">
        <v>5916.25</v>
      </c>
      <c r="F15" s="42"/>
      <c r="G15" s="42"/>
      <c r="H15" s="43"/>
    </row>
    <row r="16" spans="1:15" s="34" customFormat="1" ht="52.5" hidden="1" customHeight="1" x14ac:dyDescent="0.25">
      <c r="A16" s="2" t="s">
        <v>156</v>
      </c>
      <c r="B16" s="7" t="s">
        <v>32</v>
      </c>
      <c r="C16" s="7"/>
      <c r="D16" s="7"/>
      <c r="E16" s="44">
        <v>1345</v>
      </c>
      <c r="F16" s="42"/>
      <c r="G16" s="42"/>
      <c r="H16" s="43"/>
    </row>
    <row r="17" spans="1:8" s="34" customFormat="1" hidden="1" x14ac:dyDescent="0.25">
      <c r="A17" s="2" t="s">
        <v>157</v>
      </c>
      <c r="B17" s="7" t="s">
        <v>32</v>
      </c>
      <c r="C17" s="7"/>
      <c r="D17" s="7"/>
      <c r="E17" s="44">
        <v>387.45</v>
      </c>
      <c r="F17" s="42"/>
      <c r="G17" s="42"/>
      <c r="H17" s="43"/>
    </row>
    <row r="18" spans="1:8" s="34" customFormat="1" hidden="1" x14ac:dyDescent="0.25">
      <c r="A18" s="146" t="s">
        <v>158</v>
      </c>
      <c r="B18" s="7" t="s">
        <v>41</v>
      </c>
      <c r="C18" s="7"/>
      <c r="D18" s="7"/>
      <c r="E18" s="44">
        <v>8557.9</v>
      </c>
      <c r="F18" s="42"/>
      <c r="G18" s="42"/>
      <c r="H18" s="43"/>
    </row>
    <row r="19" spans="1:8" s="34" customFormat="1" hidden="1" x14ac:dyDescent="0.25">
      <c r="A19" s="2" t="s">
        <v>159</v>
      </c>
      <c r="B19" s="7" t="s">
        <v>41</v>
      </c>
      <c r="C19" s="7"/>
      <c r="D19" s="7"/>
      <c r="E19" s="44">
        <v>1939.92</v>
      </c>
      <c r="F19" s="42"/>
      <c r="G19" s="42"/>
      <c r="H19" s="43"/>
    </row>
    <row r="20" spans="1:8" s="34" customFormat="1" x14ac:dyDescent="0.25">
      <c r="A20" s="146" t="s">
        <v>160</v>
      </c>
      <c r="B20" s="36"/>
      <c r="C20" s="7"/>
      <c r="D20" s="7"/>
      <c r="E20" s="36"/>
      <c r="F20" s="42">
        <f>SUM(F21:F24)</f>
        <v>0</v>
      </c>
      <c r="G20" s="42">
        <f>SUM(G21:G24)</f>
        <v>0</v>
      </c>
      <c r="H20" s="43" t="e">
        <f>SUM(F20/G20*100)</f>
        <v>#DIV/0!</v>
      </c>
    </row>
    <row r="21" spans="1:8" s="34" customFormat="1" x14ac:dyDescent="0.25">
      <c r="A21" s="2" t="s">
        <v>161</v>
      </c>
      <c r="B21" s="7" t="s">
        <v>41</v>
      </c>
      <c r="C21" s="7"/>
      <c r="D21" s="7"/>
      <c r="E21" s="44">
        <v>2263.3000000000002</v>
      </c>
      <c r="F21" s="42"/>
      <c r="G21" s="42"/>
      <c r="H21" s="43"/>
    </row>
    <row r="22" spans="1:8" s="34" customFormat="1" x14ac:dyDescent="0.25">
      <c r="A22" s="2" t="s">
        <v>162</v>
      </c>
      <c r="B22" s="7" t="s">
        <v>41</v>
      </c>
      <c r="C22" s="7"/>
      <c r="D22" s="7"/>
      <c r="E22" s="44">
        <v>2263.3000000000002</v>
      </c>
      <c r="F22" s="42"/>
      <c r="G22" s="42"/>
      <c r="H22" s="43"/>
    </row>
    <row r="23" spans="1:8" s="34" customFormat="1" x14ac:dyDescent="0.25">
      <c r="A23" s="2" t="s">
        <v>458</v>
      </c>
      <c r="B23" s="7" t="s">
        <v>460</v>
      </c>
      <c r="C23" s="7"/>
      <c r="D23" s="7"/>
      <c r="E23" s="44">
        <v>26.34</v>
      </c>
      <c r="F23" s="42"/>
      <c r="G23" s="42"/>
      <c r="H23" s="43"/>
    </row>
    <row r="24" spans="1:8" s="34" customFormat="1" x14ac:dyDescent="0.25">
      <c r="A24" s="2" t="s">
        <v>459</v>
      </c>
      <c r="B24" s="7" t="s">
        <v>460</v>
      </c>
      <c r="C24" s="7"/>
      <c r="D24" s="7"/>
      <c r="E24" s="44">
        <v>829.66</v>
      </c>
      <c r="F24" s="42"/>
      <c r="G24" s="42"/>
      <c r="H24" s="43"/>
    </row>
    <row r="25" spans="1:8" s="34" customFormat="1" x14ac:dyDescent="0.25">
      <c r="A25" s="146" t="s">
        <v>163</v>
      </c>
      <c r="B25" s="36"/>
      <c r="C25" s="7"/>
      <c r="D25" s="7"/>
      <c r="E25" s="36"/>
      <c r="F25" s="42">
        <f>SUM(F26:F37)</f>
        <v>0</v>
      </c>
      <c r="G25" s="42">
        <f>SUM(G26:G37)</f>
        <v>0</v>
      </c>
      <c r="H25" s="43" t="e">
        <f>SUM(F25/G25*100)</f>
        <v>#DIV/0!</v>
      </c>
    </row>
    <row r="26" spans="1:8" s="34" customFormat="1" x14ac:dyDescent="0.25">
      <c r="A26" s="2" t="s">
        <v>164</v>
      </c>
      <c r="B26" s="7" t="s">
        <v>41</v>
      </c>
      <c r="C26" s="7"/>
      <c r="D26" s="7"/>
      <c r="E26" s="44">
        <v>2280</v>
      </c>
      <c r="F26" s="42"/>
      <c r="G26" s="42"/>
      <c r="H26" s="43"/>
    </row>
    <row r="27" spans="1:8" s="34" customFormat="1" x14ac:dyDescent="0.25">
      <c r="A27" s="2" t="s">
        <v>165</v>
      </c>
      <c r="B27" s="7" t="s">
        <v>41</v>
      </c>
      <c r="C27" s="7"/>
      <c r="D27" s="7"/>
      <c r="E27" s="44">
        <v>394.43</v>
      </c>
      <c r="F27" s="42"/>
      <c r="G27" s="42"/>
      <c r="H27" s="43"/>
    </row>
    <row r="28" spans="1:8" s="34" customFormat="1" x14ac:dyDescent="0.25">
      <c r="A28" s="2" t="s">
        <v>531</v>
      </c>
      <c r="B28" s="7" t="s">
        <v>41</v>
      </c>
      <c r="C28" s="7"/>
      <c r="D28" s="7"/>
      <c r="E28" s="44">
        <v>104.07</v>
      </c>
      <c r="F28" s="42"/>
      <c r="G28" s="42"/>
      <c r="H28" s="43"/>
    </row>
    <row r="29" spans="1:8" s="34" customFormat="1" x14ac:dyDescent="0.25">
      <c r="A29" s="2" t="s">
        <v>166</v>
      </c>
      <c r="B29" s="7" t="s">
        <v>33</v>
      </c>
      <c r="C29" s="7"/>
      <c r="D29" s="7"/>
      <c r="E29" s="44">
        <v>245.95</v>
      </c>
      <c r="F29" s="42"/>
      <c r="G29" s="42"/>
      <c r="H29" s="43"/>
    </row>
    <row r="30" spans="1:8" s="34" customFormat="1" x14ac:dyDescent="0.25">
      <c r="A30" s="2" t="s">
        <v>167</v>
      </c>
      <c r="B30" s="7" t="s">
        <v>33</v>
      </c>
      <c r="C30" s="7"/>
      <c r="D30" s="7"/>
      <c r="E30" s="44">
        <v>77.53</v>
      </c>
      <c r="F30" s="42"/>
      <c r="G30" s="42"/>
      <c r="H30" s="43"/>
    </row>
    <row r="31" spans="1:8" s="34" customFormat="1" x14ac:dyDescent="0.25">
      <c r="A31" s="2" t="s">
        <v>168</v>
      </c>
      <c r="B31" s="7" t="s">
        <v>33</v>
      </c>
      <c r="C31" s="7"/>
      <c r="D31" s="7"/>
      <c r="E31" s="44">
        <v>324.39999999999998</v>
      </c>
      <c r="F31" s="42"/>
      <c r="G31" s="42"/>
      <c r="H31" s="43"/>
    </row>
    <row r="32" spans="1:8" s="34" customFormat="1" x14ac:dyDescent="0.25">
      <c r="A32" s="2" t="s">
        <v>169</v>
      </c>
      <c r="B32" s="7" t="s">
        <v>33</v>
      </c>
      <c r="C32" s="7"/>
      <c r="D32" s="7"/>
      <c r="E32" s="44">
        <v>301.42</v>
      </c>
      <c r="F32" s="42"/>
      <c r="G32" s="42"/>
      <c r="H32" s="43"/>
    </row>
    <row r="33" spans="1:8" s="34" customFormat="1" x14ac:dyDescent="0.25">
      <c r="A33" s="2" t="s">
        <v>170</v>
      </c>
      <c r="B33" s="7" t="s">
        <v>33</v>
      </c>
      <c r="C33" s="7"/>
      <c r="D33" s="7"/>
      <c r="E33" s="44">
        <v>222.7</v>
      </c>
      <c r="F33" s="42"/>
      <c r="G33" s="42"/>
      <c r="H33" s="43"/>
    </row>
    <row r="34" spans="1:8" s="34" customFormat="1" x14ac:dyDescent="0.25">
      <c r="A34" s="2" t="s">
        <v>171</v>
      </c>
      <c r="B34" s="7" t="s">
        <v>33</v>
      </c>
      <c r="C34" s="7"/>
      <c r="D34" s="7"/>
      <c r="E34" s="44">
        <v>168.3</v>
      </c>
      <c r="F34" s="42"/>
      <c r="G34" s="42"/>
      <c r="H34" s="43"/>
    </row>
    <row r="35" spans="1:8" s="34" customFormat="1" x14ac:dyDescent="0.25">
      <c r="A35" s="2" t="s">
        <v>172</v>
      </c>
      <c r="B35" s="7" t="s">
        <v>41</v>
      </c>
      <c r="C35" s="7"/>
      <c r="D35" s="7"/>
      <c r="E35" s="44">
        <v>186.48</v>
      </c>
      <c r="F35" s="42"/>
      <c r="G35" s="42"/>
      <c r="H35" s="43"/>
    </row>
    <row r="36" spans="1:8" s="34" customFormat="1" x14ac:dyDescent="0.25">
      <c r="A36" s="2" t="s">
        <v>173</v>
      </c>
      <c r="B36" s="7" t="s">
        <v>34</v>
      </c>
      <c r="C36" s="7"/>
      <c r="D36" s="7"/>
      <c r="E36" s="44">
        <v>1</v>
      </c>
      <c r="F36" s="42"/>
      <c r="G36" s="42"/>
      <c r="H36" s="43"/>
    </row>
    <row r="37" spans="1:8" s="34" customFormat="1" x14ac:dyDescent="0.25">
      <c r="A37" s="2" t="s">
        <v>174</v>
      </c>
      <c r="B37" s="7" t="s">
        <v>34</v>
      </c>
      <c r="C37" s="7"/>
      <c r="D37" s="7"/>
      <c r="E37" s="44">
        <v>0.34</v>
      </c>
      <c r="F37" s="42"/>
      <c r="G37" s="42"/>
      <c r="H37" s="43"/>
    </row>
    <row r="38" spans="1:8" s="35" customFormat="1" ht="17.399999999999999" x14ac:dyDescent="0.25">
      <c r="A38" s="146" t="s">
        <v>521</v>
      </c>
      <c r="B38" s="37" t="s">
        <v>57</v>
      </c>
      <c r="C38" s="37" t="s">
        <v>57</v>
      </c>
      <c r="D38" s="37" t="s">
        <v>57</v>
      </c>
      <c r="E38" s="38" t="s">
        <v>57</v>
      </c>
      <c r="F38" s="39">
        <f>SUM(F10+F20+F25)</f>
        <v>777028.0199999999</v>
      </c>
      <c r="G38" s="39">
        <f>SUM(G10+G20+G25)</f>
        <v>912371.97</v>
      </c>
      <c r="H38" s="40">
        <f>SUM(F38/G38*100)</f>
        <v>85.165704948169321</v>
      </c>
    </row>
    <row r="39" spans="1:8" s="34" customFormat="1" x14ac:dyDescent="0.25">
      <c r="A39" s="197" t="s">
        <v>446</v>
      </c>
      <c r="B39" s="197"/>
      <c r="C39" s="197"/>
      <c r="D39" s="197"/>
      <c r="E39" s="197"/>
      <c r="F39" s="197"/>
      <c r="G39" s="197"/>
      <c r="H39" s="197"/>
    </row>
    <row r="40" spans="1:8" s="34" customFormat="1" ht="52.5" hidden="1" customHeight="1" x14ac:dyDescent="0.25">
      <c r="A40" s="46" t="s">
        <v>177</v>
      </c>
      <c r="B40" s="36"/>
      <c r="C40" s="7"/>
      <c r="D40" s="7"/>
      <c r="E40" s="36"/>
      <c r="F40" s="42"/>
      <c r="G40" s="42"/>
      <c r="H40" s="43"/>
    </row>
    <row r="41" spans="1:8" s="34" customFormat="1" ht="36" hidden="1" x14ac:dyDescent="0.25">
      <c r="A41" s="45" t="s">
        <v>178</v>
      </c>
      <c r="B41" s="7" t="s">
        <v>34</v>
      </c>
      <c r="C41" s="7"/>
      <c r="D41" s="7"/>
      <c r="E41" s="44">
        <v>127.61</v>
      </c>
      <c r="F41" s="42"/>
      <c r="G41" s="42"/>
      <c r="H41" s="43"/>
    </row>
    <row r="42" spans="1:8" s="34" customFormat="1" hidden="1" x14ac:dyDescent="0.25">
      <c r="A42" s="45" t="s">
        <v>179</v>
      </c>
      <c r="B42" s="7" t="s">
        <v>34</v>
      </c>
      <c r="C42" s="7"/>
      <c r="D42" s="7"/>
      <c r="E42" s="44">
        <v>156.41</v>
      </c>
      <c r="F42" s="42"/>
      <c r="G42" s="42"/>
      <c r="H42" s="43"/>
    </row>
    <row r="43" spans="1:8" s="34" customFormat="1" ht="36" hidden="1" x14ac:dyDescent="0.25">
      <c r="A43" s="45" t="s">
        <v>180</v>
      </c>
      <c r="B43" s="7" t="s">
        <v>34</v>
      </c>
      <c r="C43" s="7"/>
      <c r="D43" s="7"/>
      <c r="E43" s="44">
        <v>91.18</v>
      </c>
      <c r="F43" s="42"/>
      <c r="G43" s="42"/>
      <c r="H43" s="43"/>
    </row>
    <row r="44" spans="1:8" s="34" customFormat="1" ht="72" hidden="1" x14ac:dyDescent="0.25">
      <c r="A44" s="45" t="s">
        <v>181</v>
      </c>
      <c r="B44" s="7" t="s">
        <v>34</v>
      </c>
      <c r="C44" s="7"/>
      <c r="D44" s="7"/>
      <c r="E44" s="44">
        <v>85.36</v>
      </c>
      <c r="F44" s="42"/>
      <c r="G44" s="42"/>
      <c r="H44" s="43"/>
    </row>
    <row r="45" spans="1:8" s="34" customFormat="1" ht="36" hidden="1" x14ac:dyDescent="0.25">
      <c r="A45" s="45" t="s">
        <v>182</v>
      </c>
      <c r="B45" s="7" t="s">
        <v>34</v>
      </c>
      <c r="C45" s="7"/>
      <c r="D45" s="7"/>
      <c r="E45" s="44">
        <v>114.67</v>
      </c>
      <c r="F45" s="42"/>
      <c r="G45" s="42"/>
      <c r="H45" s="43"/>
    </row>
    <row r="46" spans="1:8" s="34" customFormat="1" ht="36" hidden="1" x14ac:dyDescent="0.25">
      <c r="A46" s="45" t="s">
        <v>183</v>
      </c>
      <c r="B46" s="7" t="s">
        <v>34</v>
      </c>
      <c r="C46" s="7"/>
      <c r="D46" s="7"/>
      <c r="E46" s="44">
        <v>91.18</v>
      </c>
      <c r="F46" s="42"/>
      <c r="G46" s="42"/>
      <c r="H46" s="43"/>
    </row>
    <row r="47" spans="1:8" s="34" customFormat="1" ht="36" hidden="1" x14ac:dyDescent="0.25">
      <c r="A47" s="45" t="s">
        <v>184</v>
      </c>
      <c r="B47" s="7" t="s">
        <v>34</v>
      </c>
      <c r="C47" s="7"/>
      <c r="D47" s="7"/>
      <c r="E47" s="44">
        <v>126.54</v>
      </c>
      <c r="F47" s="42"/>
      <c r="G47" s="42"/>
      <c r="H47" s="43"/>
    </row>
    <row r="48" spans="1:8" s="34" customFormat="1" hidden="1" x14ac:dyDescent="0.25">
      <c r="A48" s="45" t="s">
        <v>185</v>
      </c>
      <c r="B48" s="7" t="s">
        <v>34</v>
      </c>
      <c r="C48" s="7"/>
      <c r="D48" s="7"/>
      <c r="E48" s="44">
        <v>23.56</v>
      </c>
      <c r="F48" s="42"/>
      <c r="G48" s="42"/>
      <c r="H48" s="43"/>
    </row>
    <row r="49" spans="1:8" s="34" customFormat="1" hidden="1" x14ac:dyDescent="0.25">
      <c r="A49" s="45" t="s">
        <v>186</v>
      </c>
      <c r="B49" s="7" t="s">
        <v>34</v>
      </c>
      <c r="C49" s="7"/>
      <c r="D49" s="7"/>
      <c r="E49" s="44">
        <v>75.790000000000006</v>
      </c>
      <c r="F49" s="42"/>
      <c r="G49" s="42"/>
      <c r="H49" s="43"/>
    </row>
    <row r="50" spans="1:8" s="34" customFormat="1" ht="36" hidden="1" x14ac:dyDescent="0.25">
      <c r="A50" s="45" t="s">
        <v>187</v>
      </c>
      <c r="B50" s="7" t="s">
        <v>34</v>
      </c>
      <c r="C50" s="7"/>
      <c r="D50" s="7"/>
      <c r="E50" s="44">
        <v>74.56</v>
      </c>
      <c r="F50" s="42"/>
      <c r="G50" s="42"/>
      <c r="H50" s="43"/>
    </row>
    <row r="51" spans="1:8" s="34" customFormat="1" ht="22.5" hidden="1" customHeight="1" x14ac:dyDescent="0.25">
      <c r="A51" s="45" t="s">
        <v>188</v>
      </c>
      <c r="B51" s="45" t="s">
        <v>34</v>
      </c>
      <c r="C51" s="7"/>
      <c r="D51" s="7"/>
      <c r="E51" s="44">
        <v>46.58</v>
      </c>
      <c r="F51" s="42"/>
      <c r="G51" s="42"/>
      <c r="H51" s="43"/>
    </row>
    <row r="52" spans="1:8" s="34" customFormat="1" ht="36" hidden="1" x14ac:dyDescent="0.25">
      <c r="A52" s="45" t="s">
        <v>189</v>
      </c>
      <c r="B52" s="45" t="s">
        <v>34</v>
      </c>
      <c r="C52" s="7"/>
      <c r="D52" s="7"/>
      <c r="E52" s="44">
        <v>196.3</v>
      </c>
      <c r="F52" s="42"/>
      <c r="G52" s="42"/>
      <c r="H52" s="43"/>
    </row>
    <row r="53" spans="1:8" s="34" customFormat="1" ht="25.5" hidden="1" customHeight="1" x14ac:dyDescent="0.25">
      <c r="A53" s="45" t="s">
        <v>190</v>
      </c>
      <c r="B53" s="45" t="s">
        <v>34</v>
      </c>
      <c r="C53" s="7"/>
      <c r="D53" s="7"/>
      <c r="E53" s="44">
        <v>268</v>
      </c>
      <c r="F53" s="42"/>
      <c r="G53" s="42"/>
      <c r="H53" s="43"/>
    </row>
    <row r="54" spans="1:8" s="34" customFormat="1" ht="28.5" hidden="1" customHeight="1" x14ac:dyDescent="0.25">
      <c r="A54" s="45" t="s">
        <v>191</v>
      </c>
      <c r="B54" s="45" t="s">
        <v>34</v>
      </c>
      <c r="C54" s="7"/>
      <c r="D54" s="7"/>
      <c r="E54" s="44">
        <v>220.7</v>
      </c>
      <c r="F54" s="42"/>
      <c r="G54" s="42"/>
      <c r="H54" s="43"/>
    </row>
    <row r="55" spans="1:8" s="34" customFormat="1" hidden="1" x14ac:dyDescent="0.25">
      <c r="A55" s="45" t="s">
        <v>192</v>
      </c>
      <c r="B55" s="7" t="s">
        <v>34</v>
      </c>
      <c r="C55" s="7"/>
      <c r="D55" s="7"/>
      <c r="E55" s="44">
        <v>155.75</v>
      </c>
      <c r="F55" s="42"/>
      <c r="G55" s="42"/>
      <c r="H55" s="43"/>
    </row>
    <row r="56" spans="1:8" s="34" customFormat="1" hidden="1" x14ac:dyDescent="0.25">
      <c r="A56" s="45" t="s">
        <v>193</v>
      </c>
      <c r="B56" s="7" t="s">
        <v>34</v>
      </c>
      <c r="C56" s="7"/>
      <c r="D56" s="7"/>
      <c r="E56" s="44">
        <v>53.63</v>
      </c>
      <c r="F56" s="42"/>
      <c r="G56" s="42"/>
      <c r="H56" s="43"/>
    </row>
    <row r="57" spans="1:8" s="34" customFormat="1" hidden="1" x14ac:dyDescent="0.25">
      <c r="A57" s="45" t="s">
        <v>194</v>
      </c>
      <c r="B57" s="7" t="s">
        <v>34</v>
      </c>
      <c r="C57" s="7"/>
      <c r="D57" s="7"/>
      <c r="E57" s="44">
        <v>180.15</v>
      </c>
      <c r="F57" s="42"/>
      <c r="G57" s="42"/>
      <c r="H57" s="43"/>
    </row>
    <row r="58" spans="1:8" s="34" customFormat="1" hidden="1" x14ac:dyDescent="0.25">
      <c r="A58" s="45" t="s">
        <v>195</v>
      </c>
      <c r="B58" s="7" t="s">
        <v>34</v>
      </c>
      <c r="C58" s="7"/>
      <c r="D58" s="7"/>
      <c r="E58" s="44">
        <v>164.23</v>
      </c>
      <c r="F58" s="42"/>
      <c r="G58" s="42"/>
      <c r="H58" s="43"/>
    </row>
    <row r="59" spans="1:8" s="34" customFormat="1" hidden="1" x14ac:dyDescent="0.25">
      <c r="A59" s="45" t="s">
        <v>196</v>
      </c>
      <c r="B59" s="7" t="s">
        <v>34</v>
      </c>
      <c r="C59" s="7"/>
      <c r="D59" s="7"/>
      <c r="E59" s="44">
        <v>104.62</v>
      </c>
      <c r="F59" s="42"/>
      <c r="G59" s="42"/>
      <c r="H59" s="43"/>
    </row>
    <row r="60" spans="1:8" s="34" customFormat="1" ht="36" hidden="1" x14ac:dyDescent="0.25">
      <c r="A60" s="45" t="s">
        <v>197</v>
      </c>
      <c r="B60" s="7" t="s">
        <v>34</v>
      </c>
      <c r="C60" s="7"/>
      <c r="D60" s="7"/>
      <c r="E60" s="44">
        <v>106.36</v>
      </c>
      <c r="F60" s="42"/>
      <c r="G60" s="42"/>
      <c r="H60" s="43"/>
    </row>
    <row r="61" spans="1:8" s="34" customFormat="1" ht="36" hidden="1" x14ac:dyDescent="0.25">
      <c r="A61" s="45" t="s">
        <v>198</v>
      </c>
      <c r="B61" s="7" t="s">
        <v>34</v>
      </c>
      <c r="C61" s="7"/>
      <c r="D61" s="7"/>
      <c r="E61" s="44">
        <v>2.67</v>
      </c>
      <c r="F61" s="42"/>
      <c r="G61" s="42"/>
      <c r="H61" s="43"/>
    </row>
    <row r="62" spans="1:8" s="34" customFormat="1" hidden="1" x14ac:dyDescent="0.25">
      <c r="A62" s="45" t="s">
        <v>199</v>
      </c>
      <c r="B62" s="7" t="s">
        <v>34</v>
      </c>
      <c r="C62" s="7"/>
      <c r="D62" s="7"/>
      <c r="E62" s="44">
        <v>148.66999999999999</v>
      </c>
      <c r="F62" s="42"/>
      <c r="G62" s="42"/>
      <c r="H62" s="43"/>
    </row>
    <row r="63" spans="1:8" s="34" customFormat="1" hidden="1" x14ac:dyDescent="0.25">
      <c r="A63" s="45" t="s">
        <v>200</v>
      </c>
      <c r="B63" s="7" t="s">
        <v>34</v>
      </c>
      <c r="C63" s="7"/>
      <c r="D63" s="7"/>
      <c r="E63" s="44">
        <v>155.18</v>
      </c>
      <c r="F63" s="42"/>
      <c r="G63" s="42"/>
      <c r="H63" s="43"/>
    </row>
    <row r="64" spans="1:8" s="34" customFormat="1" hidden="1" x14ac:dyDescent="0.25">
      <c r="A64" s="45" t="s">
        <v>201</v>
      </c>
      <c r="B64" s="7" t="s">
        <v>34</v>
      </c>
      <c r="C64" s="7"/>
      <c r="D64" s="7"/>
      <c r="E64" s="44">
        <v>187.9</v>
      </c>
      <c r="F64" s="42"/>
      <c r="G64" s="42"/>
      <c r="H64" s="43"/>
    </row>
    <row r="65" spans="1:8" s="34" customFormat="1" hidden="1" x14ac:dyDescent="0.25">
      <c r="A65" s="45" t="s">
        <v>202</v>
      </c>
      <c r="B65" s="7" t="s">
        <v>34</v>
      </c>
      <c r="C65" s="7"/>
      <c r="D65" s="7"/>
      <c r="E65" s="44">
        <v>64.45</v>
      </c>
      <c r="F65" s="42"/>
      <c r="G65" s="42"/>
      <c r="H65" s="43"/>
    </row>
    <row r="66" spans="1:8" s="34" customFormat="1" ht="36" hidden="1" x14ac:dyDescent="0.25">
      <c r="A66" s="45" t="s">
        <v>203</v>
      </c>
      <c r="B66" s="7" t="s">
        <v>432</v>
      </c>
      <c r="C66" s="7"/>
      <c r="D66" s="7"/>
      <c r="E66" s="44">
        <v>15.85</v>
      </c>
      <c r="F66" s="42"/>
      <c r="G66" s="42"/>
      <c r="H66" s="43"/>
    </row>
    <row r="67" spans="1:8" s="34" customFormat="1" ht="54" hidden="1" x14ac:dyDescent="0.25">
      <c r="A67" s="45" t="s">
        <v>204</v>
      </c>
      <c r="B67" s="7" t="s">
        <v>432</v>
      </c>
      <c r="C67" s="7"/>
      <c r="D67" s="7"/>
      <c r="E67" s="44">
        <v>12.45</v>
      </c>
      <c r="F67" s="42"/>
      <c r="G67" s="42"/>
      <c r="H67" s="43"/>
    </row>
    <row r="68" spans="1:8" s="34" customFormat="1" hidden="1" x14ac:dyDescent="0.25">
      <c r="A68" s="45" t="s">
        <v>205</v>
      </c>
      <c r="B68" s="7" t="s">
        <v>34</v>
      </c>
      <c r="C68" s="7"/>
      <c r="D68" s="7"/>
      <c r="E68" s="44">
        <v>42.7</v>
      </c>
      <c r="F68" s="42"/>
      <c r="G68" s="42"/>
      <c r="H68" s="43"/>
    </row>
    <row r="69" spans="1:8" s="34" customFormat="1" hidden="1" x14ac:dyDescent="0.25">
      <c r="A69" s="45" t="s">
        <v>206</v>
      </c>
      <c r="B69" s="7" t="s">
        <v>34</v>
      </c>
      <c r="C69" s="7"/>
      <c r="D69" s="7"/>
      <c r="E69" s="44">
        <v>42.7</v>
      </c>
      <c r="F69" s="42"/>
      <c r="G69" s="42"/>
      <c r="H69" s="43"/>
    </row>
    <row r="70" spans="1:8" s="34" customFormat="1" hidden="1" x14ac:dyDescent="0.25">
      <c r="A70" s="45" t="s">
        <v>207</v>
      </c>
      <c r="B70" s="7" t="s">
        <v>34</v>
      </c>
      <c r="C70" s="7"/>
      <c r="D70" s="7"/>
      <c r="E70" s="44">
        <v>42.7</v>
      </c>
      <c r="F70" s="42"/>
      <c r="G70" s="42"/>
      <c r="H70" s="43"/>
    </row>
    <row r="71" spans="1:8" s="34" customFormat="1" hidden="1" x14ac:dyDescent="0.25">
      <c r="A71" s="45" t="s">
        <v>208</v>
      </c>
      <c r="B71" s="7" t="s">
        <v>34</v>
      </c>
      <c r="C71" s="7"/>
      <c r="D71" s="7"/>
      <c r="E71" s="44">
        <v>14.39</v>
      </c>
      <c r="F71" s="42"/>
      <c r="G71" s="42"/>
      <c r="H71" s="43"/>
    </row>
    <row r="72" spans="1:8" s="34" customFormat="1" ht="36" hidden="1" x14ac:dyDescent="0.25">
      <c r="A72" s="45" t="s">
        <v>209</v>
      </c>
      <c r="B72" s="7" t="s">
        <v>34</v>
      </c>
      <c r="C72" s="7"/>
      <c r="D72" s="7"/>
      <c r="E72" s="44">
        <v>44.2</v>
      </c>
      <c r="F72" s="42"/>
      <c r="G72" s="42"/>
      <c r="H72" s="43"/>
    </row>
    <row r="73" spans="1:8" s="34" customFormat="1" ht="54" hidden="1" customHeight="1" x14ac:dyDescent="0.25">
      <c r="A73" s="45" t="s">
        <v>210</v>
      </c>
      <c r="B73" s="7" t="s">
        <v>34</v>
      </c>
      <c r="C73" s="7"/>
      <c r="D73" s="7"/>
      <c r="E73" s="44">
        <v>43.3</v>
      </c>
      <c r="F73" s="42"/>
      <c r="G73" s="42"/>
      <c r="H73" s="43"/>
    </row>
    <row r="74" spans="1:8" s="34" customFormat="1" ht="81" hidden="1" customHeight="1" x14ac:dyDescent="0.25">
      <c r="A74" s="45" t="s">
        <v>211</v>
      </c>
      <c r="B74" s="45" t="s">
        <v>34</v>
      </c>
      <c r="C74" s="7"/>
      <c r="D74" s="7"/>
      <c r="E74" s="44">
        <v>38.64</v>
      </c>
      <c r="F74" s="42"/>
      <c r="G74" s="42"/>
      <c r="H74" s="43"/>
    </row>
    <row r="75" spans="1:8" s="34" customFormat="1" hidden="1" x14ac:dyDescent="0.25">
      <c r="A75" s="45" t="s">
        <v>212</v>
      </c>
      <c r="B75" s="45" t="s">
        <v>34</v>
      </c>
      <c r="C75" s="7"/>
      <c r="D75" s="7"/>
      <c r="E75" s="44">
        <v>35.06</v>
      </c>
      <c r="F75" s="42"/>
      <c r="G75" s="42"/>
      <c r="H75" s="43"/>
    </row>
    <row r="76" spans="1:8" s="34" customFormat="1" hidden="1" x14ac:dyDescent="0.25">
      <c r="A76" s="45" t="s">
        <v>213</v>
      </c>
      <c r="B76" s="45" t="s">
        <v>34</v>
      </c>
      <c r="C76" s="7"/>
      <c r="D76" s="7"/>
      <c r="E76" s="44">
        <v>36.1</v>
      </c>
      <c r="F76" s="42"/>
      <c r="G76" s="42"/>
      <c r="H76" s="43"/>
    </row>
    <row r="77" spans="1:8" s="34" customFormat="1" hidden="1" x14ac:dyDescent="0.25">
      <c r="A77" s="45" t="s">
        <v>214</v>
      </c>
      <c r="B77" s="45" t="s">
        <v>34</v>
      </c>
      <c r="C77" s="7"/>
      <c r="D77" s="7"/>
      <c r="E77" s="44">
        <v>92.03</v>
      </c>
      <c r="F77" s="42"/>
      <c r="G77" s="42"/>
      <c r="H77" s="43"/>
    </row>
    <row r="78" spans="1:8" s="34" customFormat="1" hidden="1" x14ac:dyDescent="0.25">
      <c r="A78" s="45" t="s">
        <v>215</v>
      </c>
      <c r="B78" s="45" t="s">
        <v>34</v>
      </c>
      <c r="C78" s="7"/>
      <c r="D78" s="7"/>
      <c r="E78" s="44">
        <v>60.29</v>
      </c>
      <c r="F78" s="42"/>
      <c r="G78" s="42"/>
      <c r="H78" s="43"/>
    </row>
    <row r="79" spans="1:8" s="34" customFormat="1" hidden="1" x14ac:dyDescent="0.25">
      <c r="A79" s="45" t="s">
        <v>216</v>
      </c>
      <c r="B79" s="45" t="s">
        <v>34</v>
      </c>
      <c r="C79" s="7"/>
      <c r="D79" s="7"/>
      <c r="E79" s="44">
        <v>23.54</v>
      </c>
      <c r="F79" s="42"/>
      <c r="G79" s="42"/>
      <c r="H79" s="43"/>
    </row>
    <row r="80" spans="1:8" s="34" customFormat="1" hidden="1" x14ac:dyDescent="0.25">
      <c r="A80" s="45" t="s">
        <v>217</v>
      </c>
      <c r="B80" s="7" t="s">
        <v>34</v>
      </c>
      <c r="C80" s="7"/>
      <c r="D80" s="7"/>
      <c r="E80" s="44">
        <v>86.26</v>
      </c>
      <c r="F80" s="42"/>
      <c r="G80" s="42"/>
      <c r="H80" s="43"/>
    </row>
    <row r="81" spans="1:8" s="34" customFormat="1" hidden="1" x14ac:dyDescent="0.25">
      <c r="A81" s="45" t="s">
        <v>218</v>
      </c>
      <c r="B81" s="45" t="s">
        <v>34</v>
      </c>
      <c r="C81" s="7"/>
      <c r="D81" s="7"/>
      <c r="E81" s="44">
        <v>173.67</v>
      </c>
      <c r="F81" s="42"/>
      <c r="G81" s="42"/>
      <c r="H81" s="43"/>
    </row>
    <row r="82" spans="1:8" s="34" customFormat="1" hidden="1" x14ac:dyDescent="0.25">
      <c r="A82" s="45" t="s">
        <v>219</v>
      </c>
      <c r="B82" s="45" t="s">
        <v>34</v>
      </c>
      <c r="C82" s="7"/>
      <c r="D82" s="7"/>
      <c r="E82" s="44">
        <v>74.099999999999994</v>
      </c>
      <c r="F82" s="42"/>
      <c r="G82" s="42"/>
      <c r="H82" s="43"/>
    </row>
    <row r="83" spans="1:8" s="34" customFormat="1" ht="31.5" hidden="1" customHeight="1" x14ac:dyDescent="0.25">
      <c r="A83" s="45" t="s">
        <v>220</v>
      </c>
      <c r="B83" s="45" t="s">
        <v>34</v>
      </c>
      <c r="C83" s="45"/>
      <c r="D83" s="45"/>
      <c r="E83" s="45">
        <v>110.05</v>
      </c>
      <c r="F83" s="42"/>
      <c r="G83" s="42"/>
      <c r="H83" s="43"/>
    </row>
    <row r="84" spans="1:8" s="34" customFormat="1" hidden="1" x14ac:dyDescent="0.25">
      <c r="A84" s="45" t="s">
        <v>221</v>
      </c>
      <c r="B84" s="7" t="s">
        <v>34</v>
      </c>
      <c r="C84" s="7"/>
      <c r="D84" s="7"/>
      <c r="E84" s="44">
        <v>103.16</v>
      </c>
      <c r="F84" s="42"/>
      <c r="G84" s="42"/>
      <c r="H84" s="43"/>
    </row>
    <row r="85" spans="1:8" s="34" customFormat="1" ht="36" hidden="1" x14ac:dyDescent="0.25">
      <c r="A85" s="45" t="s">
        <v>222</v>
      </c>
      <c r="B85" s="7" t="s">
        <v>34</v>
      </c>
      <c r="C85" s="7"/>
      <c r="D85" s="7"/>
      <c r="E85" s="44">
        <v>35.49</v>
      </c>
      <c r="F85" s="42"/>
      <c r="G85" s="42"/>
      <c r="H85" s="43"/>
    </row>
    <row r="86" spans="1:8" s="34" customFormat="1" hidden="1" x14ac:dyDescent="0.25">
      <c r="A86" s="45" t="s">
        <v>223</v>
      </c>
      <c r="B86" s="7" t="s">
        <v>34</v>
      </c>
      <c r="C86" s="7"/>
      <c r="D86" s="7"/>
      <c r="E86" s="44">
        <v>29.63</v>
      </c>
      <c r="F86" s="42"/>
      <c r="G86" s="42"/>
      <c r="H86" s="43"/>
    </row>
    <row r="87" spans="1:8" s="34" customFormat="1" hidden="1" x14ac:dyDescent="0.25">
      <c r="A87" s="45" t="s">
        <v>224</v>
      </c>
      <c r="B87" s="7" t="s">
        <v>34</v>
      </c>
      <c r="C87" s="7"/>
      <c r="D87" s="7"/>
      <c r="E87" s="44">
        <v>91.52</v>
      </c>
      <c r="F87" s="42"/>
      <c r="G87" s="42"/>
      <c r="H87" s="43"/>
    </row>
    <row r="88" spans="1:8" s="34" customFormat="1" hidden="1" x14ac:dyDescent="0.25">
      <c r="A88" s="45" t="s">
        <v>225</v>
      </c>
      <c r="B88" s="7" t="s">
        <v>34</v>
      </c>
      <c r="C88" s="7"/>
      <c r="D88" s="7"/>
      <c r="E88" s="44">
        <v>4.29</v>
      </c>
      <c r="F88" s="42"/>
      <c r="G88" s="42"/>
      <c r="H88" s="43"/>
    </row>
    <row r="89" spans="1:8" s="34" customFormat="1" hidden="1" x14ac:dyDescent="0.25">
      <c r="A89" s="45" t="s">
        <v>226</v>
      </c>
      <c r="B89" s="7" t="s">
        <v>34</v>
      </c>
      <c r="C89" s="7"/>
      <c r="D89" s="7"/>
      <c r="E89" s="44">
        <v>18.84</v>
      </c>
      <c r="F89" s="42"/>
      <c r="G89" s="42"/>
      <c r="H89" s="43"/>
    </row>
    <row r="90" spans="1:8" s="34" customFormat="1" hidden="1" x14ac:dyDescent="0.25">
      <c r="A90" s="45" t="s">
        <v>227</v>
      </c>
      <c r="B90" s="7" t="s">
        <v>34</v>
      </c>
      <c r="C90" s="7"/>
      <c r="D90" s="7"/>
      <c r="E90" s="44">
        <v>120.3</v>
      </c>
      <c r="F90" s="42"/>
      <c r="G90" s="42"/>
      <c r="H90" s="43"/>
    </row>
    <row r="91" spans="1:8" s="34" customFormat="1" hidden="1" x14ac:dyDescent="0.25">
      <c r="A91" s="45" t="s">
        <v>228</v>
      </c>
      <c r="B91" s="7" t="s">
        <v>34</v>
      </c>
      <c r="C91" s="7"/>
      <c r="D91" s="7"/>
      <c r="E91" s="44">
        <v>75.62</v>
      </c>
      <c r="F91" s="42"/>
      <c r="G91" s="42"/>
      <c r="H91" s="43"/>
    </row>
    <row r="92" spans="1:8" s="34" customFormat="1" hidden="1" x14ac:dyDescent="0.25">
      <c r="A92" s="45" t="s">
        <v>229</v>
      </c>
      <c r="B92" s="7" t="s">
        <v>34</v>
      </c>
      <c r="C92" s="7"/>
      <c r="D92" s="7"/>
      <c r="E92" s="44">
        <v>8.6</v>
      </c>
      <c r="F92" s="42"/>
      <c r="G92" s="42"/>
      <c r="H92" s="43"/>
    </row>
    <row r="93" spans="1:8" s="34" customFormat="1" hidden="1" x14ac:dyDescent="0.25">
      <c r="A93" s="45" t="s">
        <v>230</v>
      </c>
      <c r="B93" s="7" t="s">
        <v>34</v>
      </c>
      <c r="C93" s="7"/>
      <c r="D93" s="7"/>
      <c r="E93" s="44">
        <v>15.7</v>
      </c>
      <c r="F93" s="42"/>
      <c r="G93" s="42"/>
      <c r="H93" s="43"/>
    </row>
    <row r="94" spans="1:8" s="34" customFormat="1" ht="36" hidden="1" x14ac:dyDescent="0.25">
      <c r="A94" s="45" t="s">
        <v>231</v>
      </c>
      <c r="B94" s="7" t="s">
        <v>34</v>
      </c>
      <c r="C94" s="7"/>
      <c r="D94" s="7"/>
      <c r="E94" s="44">
        <v>16.37</v>
      </c>
      <c r="F94" s="42"/>
      <c r="G94" s="42"/>
      <c r="H94" s="43"/>
    </row>
    <row r="95" spans="1:8" s="34" customFormat="1" hidden="1" x14ac:dyDescent="0.25">
      <c r="A95" s="45" t="s">
        <v>232</v>
      </c>
      <c r="B95" s="7" t="s">
        <v>34</v>
      </c>
      <c r="C95" s="7"/>
      <c r="D95" s="7"/>
      <c r="E95" s="44">
        <v>25.08</v>
      </c>
      <c r="F95" s="42"/>
      <c r="G95" s="42"/>
      <c r="H95" s="43"/>
    </row>
    <row r="96" spans="1:8" s="34" customFormat="1" hidden="1" x14ac:dyDescent="0.25">
      <c r="A96" s="45" t="s">
        <v>233</v>
      </c>
      <c r="B96" s="7" t="s">
        <v>34</v>
      </c>
      <c r="C96" s="7"/>
      <c r="D96" s="7"/>
      <c r="E96" s="44">
        <v>97.04</v>
      </c>
      <c r="F96" s="42"/>
      <c r="G96" s="42"/>
      <c r="H96" s="43"/>
    </row>
    <row r="97" spans="1:8" s="34" customFormat="1" hidden="1" x14ac:dyDescent="0.25">
      <c r="A97" s="45" t="s">
        <v>234</v>
      </c>
      <c r="B97" s="7" t="s">
        <v>34</v>
      </c>
      <c r="C97" s="7"/>
      <c r="D97" s="7"/>
      <c r="E97" s="44">
        <v>40.6</v>
      </c>
      <c r="F97" s="42"/>
      <c r="G97" s="42"/>
      <c r="H97" s="43"/>
    </row>
    <row r="98" spans="1:8" s="34" customFormat="1" ht="36" hidden="1" x14ac:dyDescent="0.25">
      <c r="A98" s="45" t="s">
        <v>235</v>
      </c>
      <c r="B98" s="7" t="s">
        <v>34</v>
      </c>
      <c r="C98" s="7"/>
      <c r="D98" s="7"/>
      <c r="E98" s="44">
        <v>47.2</v>
      </c>
      <c r="F98" s="42"/>
      <c r="G98" s="42"/>
      <c r="H98" s="43"/>
    </row>
    <row r="99" spans="1:8" s="34" customFormat="1" ht="36" hidden="1" x14ac:dyDescent="0.25">
      <c r="A99" s="45" t="s">
        <v>236</v>
      </c>
      <c r="B99" s="7" t="s">
        <v>34</v>
      </c>
      <c r="C99" s="7"/>
      <c r="D99" s="7"/>
      <c r="E99" s="44">
        <v>67.5</v>
      </c>
      <c r="F99" s="42"/>
      <c r="G99" s="42"/>
      <c r="H99" s="43"/>
    </row>
    <row r="100" spans="1:8" s="34" customFormat="1" hidden="1" x14ac:dyDescent="0.25">
      <c r="A100" s="45" t="s">
        <v>237</v>
      </c>
      <c r="B100" s="7" t="s">
        <v>34</v>
      </c>
      <c r="C100" s="7"/>
      <c r="D100" s="7"/>
      <c r="E100" s="44">
        <v>14.2</v>
      </c>
      <c r="F100" s="42"/>
      <c r="G100" s="42"/>
      <c r="H100" s="43"/>
    </row>
    <row r="101" spans="1:8" s="34" customFormat="1" hidden="1" x14ac:dyDescent="0.25">
      <c r="A101" s="45" t="s">
        <v>238</v>
      </c>
      <c r="B101" s="7" t="s">
        <v>36</v>
      </c>
      <c r="C101" s="7"/>
      <c r="D101" s="7"/>
      <c r="E101" s="44">
        <v>12.62</v>
      </c>
      <c r="F101" s="42"/>
      <c r="G101" s="42"/>
      <c r="H101" s="43"/>
    </row>
    <row r="102" spans="1:8" s="34" customFormat="1" hidden="1" x14ac:dyDescent="0.25">
      <c r="A102" s="45" t="s">
        <v>239</v>
      </c>
      <c r="B102" s="7" t="s">
        <v>34</v>
      </c>
      <c r="C102" s="7"/>
      <c r="D102" s="7"/>
      <c r="E102" s="44">
        <v>49.22</v>
      </c>
      <c r="F102" s="42"/>
      <c r="G102" s="42"/>
      <c r="H102" s="43"/>
    </row>
    <row r="103" spans="1:8" s="34" customFormat="1" hidden="1" x14ac:dyDescent="0.25">
      <c r="A103" s="45" t="s">
        <v>240</v>
      </c>
      <c r="B103" s="7" t="s">
        <v>34</v>
      </c>
      <c r="C103" s="7"/>
      <c r="D103" s="7"/>
      <c r="E103" s="44">
        <v>58</v>
      </c>
      <c r="F103" s="42"/>
      <c r="G103" s="42"/>
      <c r="H103" s="43"/>
    </row>
    <row r="104" spans="1:8" s="34" customFormat="1" hidden="1" x14ac:dyDescent="0.25">
      <c r="A104" s="45" t="s">
        <v>241</v>
      </c>
      <c r="B104" s="7" t="s">
        <v>34</v>
      </c>
      <c r="C104" s="7"/>
      <c r="D104" s="7"/>
      <c r="E104" s="44">
        <v>85.11</v>
      </c>
      <c r="F104" s="42"/>
      <c r="G104" s="42"/>
      <c r="H104" s="43"/>
    </row>
    <row r="105" spans="1:8" s="34" customFormat="1" hidden="1" x14ac:dyDescent="0.25">
      <c r="A105" s="45" t="s">
        <v>242</v>
      </c>
      <c r="B105" s="7" t="s">
        <v>34</v>
      </c>
      <c r="C105" s="7"/>
      <c r="D105" s="7"/>
      <c r="E105" s="44">
        <v>1.93</v>
      </c>
      <c r="F105" s="42"/>
      <c r="G105" s="42"/>
      <c r="H105" s="43"/>
    </row>
    <row r="106" spans="1:8" s="34" customFormat="1" hidden="1" x14ac:dyDescent="0.25">
      <c r="A106" s="45" t="s">
        <v>243</v>
      </c>
      <c r="B106" s="7" t="s">
        <v>34</v>
      </c>
      <c r="C106" s="7"/>
      <c r="D106" s="7"/>
      <c r="E106" s="44">
        <v>279.60000000000002</v>
      </c>
      <c r="F106" s="42"/>
      <c r="G106" s="42"/>
      <c r="H106" s="43"/>
    </row>
    <row r="107" spans="1:8" s="34" customFormat="1" ht="54" hidden="1" x14ac:dyDescent="0.25">
      <c r="A107" s="45" t="s">
        <v>244</v>
      </c>
      <c r="B107" s="7" t="s">
        <v>34</v>
      </c>
      <c r="C107" s="7"/>
      <c r="D107" s="7"/>
      <c r="E107" s="44">
        <v>61.1</v>
      </c>
      <c r="F107" s="42"/>
      <c r="G107" s="42"/>
      <c r="H107" s="43"/>
    </row>
    <row r="108" spans="1:8" s="34" customFormat="1" hidden="1" x14ac:dyDescent="0.25">
      <c r="A108" s="45" t="s">
        <v>245</v>
      </c>
      <c r="B108" s="7" t="s">
        <v>34</v>
      </c>
      <c r="C108" s="7"/>
      <c r="D108" s="7"/>
      <c r="E108" s="44">
        <v>75.14</v>
      </c>
      <c r="F108" s="42"/>
      <c r="G108" s="42"/>
      <c r="H108" s="43"/>
    </row>
    <row r="109" spans="1:8" s="34" customFormat="1" ht="36" hidden="1" x14ac:dyDescent="0.25">
      <c r="A109" s="45" t="s">
        <v>246</v>
      </c>
      <c r="B109" s="7" t="s">
        <v>34</v>
      </c>
      <c r="C109" s="7"/>
      <c r="D109" s="7"/>
      <c r="E109" s="44">
        <v>110.7</v>
      </c>
      <c r="F109" s="42"/>
      <c r="G109" s="42"/>
      <c r="H109" s="43"/>
    </row>
    <row r="110" spans="1:8" s="34" customFormat="1" ht="53.25" hidden="1" customHeight="1" x14ac:dyDescent="0.25">
      <c r="A110" s="45" t="s">
        <v>247</v>
      </c>
      <c r="B110" s="7" t="s">
        <v>34</v>
      </c>
      <c r="C110" s="7"/>
      <c r="D110" s="7"/>
      <c r="E110" s="44">
        <v>62.2</v>
      </c>
      <c r="F110" s="42"/>
      <c r="G110" s="42"/>
      <c r="H110" s="43"/>
    </row>
    <row r="111" spans="1:8" s="34" customFormat="1" hidden="1" x14ac:dyDescent="0.25">
      <c r="A111" s="45" t="s">
        <v>248</v>
      </c>
      <c r="B111" s="45" t="s">
        <v>34</v>
      </c>
      <c r="C111" s="7"/>
      <c r="D111" s="7"/>
      <c r="E111" s="44">
        <v>20.6</v>
      </c>
      <c r="F111" s="42"/>
      <c r="G111" s="42"/>
      <c r="H111" s="43"/>
    </row>
    <row r="112" spans="1:8" s="34" customFormat="1" hidden="1" x14ac:dyDescent="0.25">
      <c r="A112" s="45" t="s">
        <v>249</v>
      </c>
      <c r="B112" s="45" t="s">
        <v>34</v>
      </c>
      <c r="C112" s="7"/>
      <c r="D112" s="7"/>
      <c r="E112" s="44">
        <v>9.57</v>
      </c>
      <c r="F112" s="42"/>
      <c r="G112" s="42"/>
      <c r="H112" s="43"/>
    </row>
    <row r="113" spans="1:8" s="34" customFormat="1" ht="24.75" hidden="1" customHeight="1" x14ac:dyDescent="0.25">
      <c r="A113" s="45" t="s">
        <v>250</v>
      </c>
      <c r="B113" s="45" t="s">
        <v>34</v>
      </c>
      <c r="C113" s="7"/>
      <c r="D113" s="7"/>
      <c r="E113" s="44">
        <v>5.21</v>
      </c>
      <c r="F113" s="42"/>
      <c r="G113" s="42"/>
      <c r="H113" s="43"/>
    </row>
    <row r="114" spans="1:8" s="34" customFormat="1" hidden="1" x14ac:dyDescent="0.25">
      <c r="A114" s="45" t="s">
        <v>251</v>
      </c>
      <c r="B114" s="45" t="s">
        <v>34</v>
      </c>
      <c r="C114" s="7"/>
      <c r="D114" s="7"/>
      <c r="E114" s="44">
        <v>7.25</v>
      </c>
      <c r="F114" s="42"/>
      <c r="G114" s="42"/>
      <c r="H114" s="43"/>
    </row>
    <row r="115" spans="1:8" s="34" customFormat="1" hidden="1" x14ac:dyDescent="0.25">
      <c r="A115" s="46" t="s">
        <v>252</v>
      </c>
      <c r="B115" s="36"/>
      <c r="C115" s="7"/>
      <c r="D115" s="7"/>
      <c r="E115" s="36"/>
      <c r="F115" s="42"/>
      <c r="G115" s="42"/>
      <c r="H115" s="43"/>
    </row>
    <row r="116" spans="1:8" s="34" customFormat="1" ht="36" hidden="1" x14ac:dyDescent="0.25">
      <c r="A116" s="45" t="s">
        <v>253</v>
      </c>
      <c r="B116" s="45" t="s">
        <v>433</v>
      </c>
      <c r="C116" s="7"/>
      <c r="D116" s="7"/>
      <c r="E116" s="44">
        <v>747.6</v>
      </c>
      <c r="F116" s="42"/>
      <c r="G116" s="42"/>
      <c r="H116" s="43"/>
    </row>
    <row r="117" spans="1:8" s="34" customFormat="1" ht="36" hidden="1" x14ac:dyDescent="0.25">
      <c r="A117" s="45" t="s">
        <v>254</v>
      </c>
      <c r="B117" s="45" t="s">
        <v>433</v>
      </c>
      <c r="C117" s="7"/>
      <c r="D117" s="7"/>
      <c r="E117" s="44">
        <v>134.16</v>
      </c>
      <c r="F117" s="42"/>
      <c r="G117" s="42"/>
      <c r="H117" s="43"/>
    </row>
    <row r="118" spans="1:8" s="34" customFormat="1" ht="30" hidden="1" customHeight="1" x14ac:dyDescent="0.25">
      <c r="A118" s="45" t="s">
        <v>255</v>
      </c>
      <c r="B118" s="7" t="s">
        <v>34</v>
      </c>
      <c r="C118" s="7"/>
      <c r="D118" s="7"/>
      <c r="E118" s="44">
        <v>115.5</v>
      </c>
      <c r="F118" s="42"/>
      <c r="G118" s="42"/>
      <c r="H118" s="43"/>
    </row>
    <row r="119" spans="1:8" s="34" customFormat="1" ht="36" hidden="1" x14ac:dyDescent="0.25">
      <c r="A119" s="45" t="s">
        <v>256</v>
      </c>
      <c r="B119" s="45" t="s">
        <v>434</v>
      </c>
      <c r="C119" s="7"/>
      <c r="D119" s="7"/>
      <c r="E119" s="44">
        <v>4.7</v>
      </c>
      <c r="F119" s="42"/>
      <c r="G119" s="42"/>
      <c r="H119" s="43"/>
    </row>
    <row r="120" spans="1:8" s="34" customFormat="1" ht="54" hidden="1" customHeight="1" x14ac:dyDescent="0.25">
      <c r="A120" s="45" t="s">
        <v>257</v>
      </c>
      <c r="B120" s="45" t="s">
        <v>434</v>
      </c>
      <c r="C120" s="7"/>
      <c r="D120" s="7"/>
      <c r="E120" s="44">
        <v>4.7</v>
      </c>
      <c r="F120" s="42"/>
      <c r="G120" s="42"/>
      <c r="H120" s="43"/>
    </row>
    <row r="121" spans="1:8" s="34" customFormat="1" ht="77.25" hidden="1" customHeight="1" x14ac:dyDescent="0.25">
      <c r="A121" s="45" t="s">
        <v>258</v>
      </c>
      <c r="B121" s="45" t="s">
        <v>433</v>
      </c>
      <c r="C121" s="7"/>
      <c r="D121" s="7"/>
      <c r="E121" s="44">
        <v>159</v>
      </c>
      <c r="F121" s="42"/>
      <c r="G121" s="42"/>
      <c r="H121" s="43"/>
    </row>
    <row r="122" spans="1:8" s="34" customFormat="1" hidden="1" x14ac:dyDescent="0.25">
      <c r="A122" s="46" t="s">
        <v>259</v>
      </c>
      <c r="B122" s="36"/>
      <c r="C122" s="7"/>
      <c r="D122" s="7"/>
      <c r="E122" s="36"/>
      <c r="F122" s="42"/>
      <c r="G122" s="42"/>
      <c r="H122" s="43"/>
    </row>
    <row r="123" spans="1:8" s="34" customFormat="1" hidden="1" x14ac:dyDescent="0.25">
      <c r="A123" s="45" t="s">
        <v>260</v>
      </c>
      <c r="B123" s="7" t="s">
        <v>36</v>
      </c>
      <c r="C123" s="7"/>
      <c r="D123" s="7"/>
      <c r="E123" s="44">
        <v>281.14999999999998</v>
      </c>
      <c r="F123" s="42"/>
      <c r="G123" s="42"/>
      <c r="H123" s="43"/>
    </row>
    <row r="124" spans="1:8" s="34" customFormat="1" hidden="1" x14ac:dyDescent="0.25">
      <c r="A124" s="45" t="s">
        <v>261</v>
      </c>
      <c r="B124" s="7" t="s">
        <v>36</v>
      </c>
      <c r="C124" s="7"/>
      <c r="D124" s="7"/>
      <c r="E124" s="44">
        <v>336.52</v>
      </c>
      <c r="F124" s="42"/>
      <c r="G124" s="42"/>
      <c r="H124" s="43"/>
    </row>
    <row r="125" spans="1:8" s="34" customFormat="1" hidden="1" x14ac:dyDescent="0.25">
      <c r="A125" s="46" t="s">
        <v>262</v>
      </c>
      <c r="B125" s="36"/>
      <c r="C125" s="7"/>
      <c r="D125" s="7"/>
      <c r="E125" s="36"/>
      <c r="F125" s="42"/>
      <c r="G125" s="42"/>
      <c r="H125" s="43"/>
    </row>
    <row r="126" spans="1:8" s="34" customFormat="1" ht="36" hidden="1" x14ac:dyDescent="0.25">
      <c r="A126" s="45" t="s">
        <v>263</v>
      </c>
      <c r="B126" s="7" t="s">
        <v>36</v>
      </c>
      <c r="C126" s="7"/>
      <c r="D126" s="7"/>
      <c r="E126" s="44">
        <v>626.01</v>
      </c>
      <c r="F126" s="42"/>
      <c r="G126" s="42"/>
      <c r="H126" s="43"/>
    </row>
    <row r="127" spans="1:8" s="34" customFormat="1" ht="52.5" hidden="1" customHeight="1" x14ac:dyDescent="0.25">
      <c r="A127" s="45" t="s">
        <v>264</v>
      </c>
      <c r="B127" s="7" t="s">
        <v>36</v>
      </c>
      <c r="C127" s="7"/>
      <c r="D127" s="7"/>
      <c r="E127" s="44">
        <v>1017.18</v>
      </c>
      <c r="F127" s="42"/>
      <c r="G127" s="42"/>
      <c r="H127" s="43"/>
    </row>
    <row r="128" spans="1:8" s="34" customFormat="1" ht="36" hidden="1" x14ac:dyDescent="0.25">
      <c r="A128" s="45" t="s">
        <v>265</v>
      </c>
      <c r="B128" s="7" t="s">
        <v>36</v>
      </c>
      <c r="C128" s="7"/>
      <c r="D128" s="7"/>
      <c r="E128" s="44">
        <v>770.02</v>
      </c>
      <c r="F128" s="42"/>
      <c r="G128" s="42"/>
      <c r="H128" s="43"/>
    </row>
    <row r="129" spans="1:8" s="34" customFormat="1" ht="36" hidden="1" x14ac:dyDescent="0.25">
      <c r="A129" s="45" t="s">
        <v>266</v>
      </c>
      <c r="B129" s="7" t="s">
        <v>36</v>
      </c>
      <c r="C129" s="7"/>
      <c r="D129" s="7"/>
      <c r="E129" s="44">
        <v>1142.23</v>
      </c>
      <c r="F129" s="42"/>
      <c r="G129" s="42"/>
      <c r="H129" s="43"/>
    </row>
    <row r="130" spans="1:8" s="34" customFormat="1" ht="36" hidden="1" x14ac:dyDescent="0.25">
      <c r="A130" s="45" t="s">
        <v>267</v>
      </c>
      <c r="B130" s="7" t="s">
        <v>36</v>
      </c>
      <c r="C130" s="7"/>
      <c r="D130" s="7"/>
      <c r="E130" s="44">
        <v>711</v>
      </c>
      <c r="F130" s="42"/>
      <c r="G130" s="42"/>
      <c r="H130" s="43"/>
    </row>
    <row r="131" spans="1:8" s="34" customFormat="1" ht="36" hidden="1" x14ac:dyDescent="0.25">
      <c r="A131" s="45" t="s">
        <v>268</v>
      </c>
      <c r="B131" s="7" t="s">
        <v>36</v>
      </c>
      <c r="C131" s="7"/>
      <c r="D131" s="7"/>
      <c r="E131" s="44">
        <v>193.92</v>
      </c>
      <c r="F131" s="42"/>
      <c r="G131" s="42"/>
      <c r="H131" s="43"/>
    </row>
    <row r="132" spans="1:8" s="34" customFormat="1" ht="36" hidden="1" x14ac:dyDescent="0.25">
      <c r="A132" s="45" t="s">
        <v>269</v>
      </c>
      <c r="B132" s="7" t="s">
        <v>36</v>
      </c>
      <c r="C132" s="7"/>
      <c r="D132" s="7"/>
      <c r="E132" s="44">
        <v>388</v>
      </c>
      <c r="F132" s="42"/>
      <c r="G132" s="42"/>
      <c r="H132" s="43"/>
    </row>
    <row r="133" spans="1:8" s="34" customFormat="1" ht="105" hidden="1" customHeight="1" x14ac:dyDescent="0.25">
      <c r="A133" s="45" t="s">
        <v>270</v>
      </c>
      <c r="B133" s="7" t="s">
        <v>36</v>
      </c>
      <c r="C133" s="7"/>
      <c r="D133" s="7"/>
      <c r="E133" s="44">
        <v>63.16</v>
      </c>
      <c r="F133" s="42"/>
      <c r="G133" s="42"/>
      <c r="H133" s="43"/>
    </row>
    <row r="134" spans="1:8" s="34" customFormat="1" ht="128.25" hidden="1" customHeight="1" x14ac:dyDescent="0.25">
      <c r="A134" s="45" t="s">
        <v>271</v>
      </c>
      <c r="B134" s="7" t="s">
        <v>36</v>
      </c>
      <c r="C134" s="7"/>
      <c r="D134" s="7"/>
      <c r="E134" s="44">
        <v>166.57</v>
      </c>
      <c r="F134" s="42"/>
      <c r="G134" s="42"/>
      <c r="H134" s="43"/>
    </row>
    <row r="135" spans="1:8" s="34" customFormat="1" hidden="1" x14ac:dyDescent="0.25">
      <c r="A135" s="45" t="s">
        <v>272</v>
      </c>
      <c r="B135" s="7" t="s">
        <v>37</v>
      </c>
      <c r="C135" s="7"/>
      <c r="D135" s="7"/>
      <c r="E135" s="44">
        <v>17</v>
      </c>
      <c r="F135" s="42"/>
      <c r="G135" s="42"/>
      <c r="H135" s="43"/>
    </row>
    <row r="136" spans="1:8" s="34" customFormat="1" hidden="1" x14ac:dyDescent="0.25">
      <c r="A136" s="46" t="s">
        <v>273</v>
      </c>
      <c r="B136" s="36"/>
      <c r="C136" s="7"/>
      <c r="D136" s="7"/>
      <c r="E136" s="36"/>
      <c r="F136" s="42"/>
      <c r="G136" s="42"/>
      <c r="H136" s="43"/>
    </row>
    <row r="137" spans="1:8" s="34" customFormat="1" ht="82.5" hidden="1" customHeight="1" x14ac:dyDescent="0.25">
      <c r="A137" s="45" t="s">
        <v>274</v>
      </c>
      <c r="B137" s="7" t="s">
        <v>37</v>
      </c>
      <c r="C137" s="7"/>
      <c r="D137" s="7"/>
      <c r="E137" s="44">
        <v>89.05</v>
      </c>
      <c r="F137" s="42"/>
      <c r="G137" s="42"/>
      <c r="H137" s="43"/>
    </row>
    <row r="138" spans="1:8" s="34" customFormat="1" ht="36" hidden="1" x14ac:dyDescent="0.25">
      <c r="A138" s="45" t="s">
        <v>275</v>
      </c>
      <c r="B138" s="7" t="s">
        <v>37</v>
      </c>
      <c r="C138" s="7"/>
      <c r="D138" s="7"/>
      <c r="E138" s="44">
        <v>722.03</v>
      </c>
      <c r="F138" s="42"/>
      <c r="G138" s="42"/>
      <c r="H138" s="43"/>
    </row>
    <row r="139" spans="1:8" s="34" customFormat="1" hidden="1" x14ac:dyDescent="0.25">
      <c r="A139" s="45" t="s">
        <v>276</v>
      </c>
      <c r="B139" s="45" t="s">
        <v>37</v>
      </c>
      <c r="C139" s="7"/>
      <c r="D139" s="7"/>
      <c r="E139" s="44">
        <v>89.29</v>
      </c>
      <c r="F139" s="42"/>
      <c r="G139" s="42"/>
      <c r="H139" s="43"/>
    </row>
    <row r="140" spans="1:8" s="34" customFormat="1" hidden="1" x14ac:dyDescent="0.25">
      <c r="A140" s="45" t="s">
        <v>277</v>
      </c>
      <c r="B140" s="7" t="s">
        <v>37</v>
      </c>
      <c r="C140" s="7"/>
      <c r="D140" s="7"/>
      <c r="E140" s="44">
        <v>141.4</v>
      </c>
      <c r="F140" s="42"/>
      <c r="G140" s="42"/>
      <c r="H140" s="43"/>
    </row>
    <row r="141" spans="1:8" s="34" customFormat="1" ht="34.799999999999997" hidden="1" x14ac:dyDescent="0.25">
      <c r="A141" s="46" t="s">
        <v>278</v>
      </c>
      <c r="B141" s="36"/>
      <c r="C141" s="7"/>
      <c r="D141" s="7"/>
      <c r="E141" s="36"/>
      <c r="F141" s="42"/>
      <c r="G141" s="42"/>
      <c r="H141" s="43"/>
    </row>
    <row r="142" spans="1:8" s="34" customFormat="1" hidden="1" x14ac:dyDescent="0.25">
      <c r="A142" s="45" t="s">
        <v>279</v>
      </c>
      <c r="B142" s="7" t="s">
        <v>33</v>
      </c>
      <c r="C142" s="7"/>
      <c r="D142" s="7"/>
      <c r="E142" s="44">
        <v>5814.27</v>
      </c>
      <c r="F142" s="42"/>
      <c r="G142" s="42"/>
      <c r="H142" s="43"/>
    </row>
    <row r="143" spans="1:8" s="34" customFormat="1" hidden="1" x14ac:dyDescent="0.25">
      <c r="A143" s="45" t="s">
        <v>280</v>
      </c>
      <c r="B143" s="7" t="s">
        <v>33</v>
      </c>
      <c r="C143" s="7"/>
      <c r="D143" s="7"/>
      <c r="E143" s="44">
        <v>5814.27</v>
      </c>
      <c r="F143" s="42"/>
      <c r="G143" s="42"/>
      <c r="H143" s="43"/>
    </row>
    <row r="144" spans="1:8" s="34" customFormat="1" hidden="1" x14ac:dyDescent="0.25">
      <c r="A144" s="45" t="s">
        <v>281</v>
      </c>
      <c r="B144" s="7" t="s">
        <v>36</v>
      </c>
      <c r="C144" s="7"/>
      <c r="D144" s="7"/>
      <c r="E144" s="44">
        <v>369.83</v>
      </c>
      <c r="F144" s="42"/>
      <c r="G144" s="42"/>
      <c r="H144" s="43"/>
    </row>
    <row r="145" spans="1:8" s="34" customFormat="1" ht="36" hidden="1" x14ac:dyDescent="0.25">
      <c r="A145" s="45" t="s">
        <v>282</v>
      </c>
      <c r="B145" s="7" t="s">
        <v>33</v>
      </c>
      <c r="C145" s="7"/>
      <c r="D145" s="7"/>
      <c r="E145" s="44">
        <v>14322.75</v>
      </c>
      <c r="F145" s="42"/>
      <c r="G145" s="42"/>
      <c r="H145" s="43"/>
    </row>
    <row r="146" spans="1:8" s="34" customFormat="1" hidden="1" x14ac:dyDescent="0.25">
      <c r="A146" s="45" t="s">
        <v>283</v>
      </c>
      <c r="B146" s="7" t="s">
        <v>33</v>
      </c>
      <c r="C146" s="7"/>
      <c r="D146" s="7"/>
      <c r="E146" s="44">
        <v>533.54999999999995</v>
      </c>
      <c r="F146" s="42"/>
      <c r="G146" s="42"/>
      <c r="H146" s="43"/>
    </row>
    <row r="147" spans="1:8" s="34" customFormat="1" hidden="1" x14ac:dyDescent="0.25">
      <c r="A147" s="45" t="s">
        <v>284</v>
      </c>
      <c r="B147" s="7" t="s">
        <v>33</v>
      </c>
      <c r="C147" s="7"/>
      <c r="D147" s="7"/>
      <c r="E147" s="44">
        <v>7608.62</v>
      </c>
      <c r="F147" s="42"/>
      <c r="G147" s="42"/>
      <c r="H147" s="43"/>
    </row>
    <row r="148" spans="1:8" s="34" customFormat="1" hidden="1" x14ac:dyDescent="0.25">
      <c r="A148" s="45" t="s">
        <v>285</v>
      </c>
      <c r="B148" s="7" t="s">
        <v>39</v>
      </c>
      <c r="C148" s="7"/>
      <c r="D148" s="7"/>
      <c r="E148" s="44">
        <v>9.08</v>
      </c>
      <c r="F148" s="42"/>
      <c r="G148" s="42"/>
      <c r="H148" s="43"/>
    </row>
    <row r="149" spans="1:8" s="34" customFormat="1" ht="36" hidden="1" x14ac:dyDescent="0.25">
      <c r="A149" s="45" t="s">
        <v>286</v>
      </c>
      <c r="B149" s="7" t="s">
        <v>39</v>
      </c>
      <c r="C149" s="7"/>
      <c r="D149" s="7"/>
      <c r="E149" s="44">
        <v>6.3</v>
      </c>
      <c r="F149" s="42"/>
      <c r="G149" s="42"/>
      <c r="H149" s="43"/>
    </row>
    <row r="150" spans="1:8" s="34" customFormat="1" ht="36" hidden="1" x14ac:dyDescent="0.25">
      <c r="A150" s="45" t="s">
        <v>287</v>
      </c>
      <c r="B150" s="7" t="s">
        <v>40</v>
      </c>
      <c r="C150" s="7"/>
      <c r="D150" s="7"/>
      <c r="E150" s="44">
        <v>18.78</v>
      </c>
      <c r="F150" s="42"/>
      <c r="G150" s="42"/>
      <c r="H150" s="43"/>
    </row>
    <row r="151" spans="1:8" s="34" customFormat="1" hidden="1" x14ac:dyDescent="0.25">
      <c r="A151" s="45" t="s">
        <v>288</v>
      </c>
      <c r="B151" s="7" t="s">
        <v>40</v>
      </c>
      <c r="C151" s="7"/>
      <c r="D151" s="7"/>
      <c r="E151" s="44">
        <v>5382.35</v>
      </c>
      <c r="F151" s="42"/>
      <c r="G151" s="42"/>
      <c r="H151" s="43"/>
    </row>
    <row r="152" spans="1:8" s="34" customFormat="1" hidden="1" x14ac:dyDescent="0.25">
      <c r="A152" s="45" t="s">
        <v>289</v>
      </c>
      <c r="B152" s="7" t="s">
        <v>40</v>
      </c>
      <c r="C152" s="7"/>
      <c r="D152" s="7"/>
      <c r="E152" s="44">
        <v>4506.32</v>
      </c>
      <c r="F152" s="42"/>
      <c r="G152" s="42"/>
      <c r="H152" s="43"/>
    </row>
    <row r="153" spans="1:8" s="34" customFormat="1" ht="36" hidden="1" x14ac:dyDescent="0.25">
      <c r="A153" s="45" t="s">
        <v>290</v>
      </c>
      <c r="B153" s="7" t="s">
        <v>40</v>
      </c>
      <c r="C153" s="7"/>
      <c r="D153" s="7"/>
      <c r="E153" s="44">
        <v>13399.45</v>
      </c>
      <c r="F153" s="42"/>
      <c r="G153" s="42"/>
      <c r="H153" s="43"/>
    </row>
    <row r="154" spans="1:8" s="34" customFormat="1" ht="36" hidden="1" x14ac:dyDescent="0.25">
      <c r="A154" s="45" t="s">
        <v>291</v>
      </c>
      <c r="B154" s="45" t="s">
        <v>40</v>
      </c>
      <c r="C154" s="7"/>
      <c r="D154" s="7"/>
      <c r="E154" s="44">
        <v>6826.37</v>
      </c>
      <c r="F154" s="42"/>
      <c r="G154" s="42"/>
      <c r="H154" s="43"/>
    </row>
    <row r="155" spans="1:8" s="34" customFormat="1" hidden="1" x14ac:dyDescent="0.25">
      <c r="A155" s="45" t="s">
        <v>292</v>
      </c>
      <c r="B155" s="45" t="s">
        <v>435</v>
      </c>
      <c r="C155" s="7"/>
      <c r="D155" s="7"/>
      <c r="E155" s="44">
        <v>950.33</v>
      </c>
      <c r="F155" s="42"/>
      <c r="G155" s="42"/>
      <c r="H155" s="43"/>
    </row>
    <row r="156" spans="1:8" s="34" customFormat="1" ht="36" hidden="1" x14ac:dyDescent="0.25">
      <c r="A156" s="45" t="s">
        <v>293</v>
      </c>
      <c r="B156" s="7" t="s">
        <v>36</v>
      </c>
      <c r="C156" s="7"/>
      <c r="D156" s="7"/>
      <c r="E156" s="44">
        <v>383.88</v>
      </c>
      <c r="F156" s="42"/>
      <c r="G156" s="42"/>
      <c r="H156" s="43"/>
    </row>
    <row r="157" spans="1:8" s="34" customFormat="1" hidden="1" x14ac:dyDescent="0.25">
      <c r="A157" s="45" t="s">
        <v>294</v>
      </c>
      <c r="B157" s="7" t="s">
        <v>33</v>
      </c>
      <c r="C157" s="7"/>
      <c r="D157" s="7"/>
      <c r="E157" s="44">
        <v>3250.53</v>
      </c>
      <c r="F157" s="42"/>
      <c r="G157" s="42"/>
      <c r="H157" s="43"/>
    </row>
    <row r="158" spans="1:8" s="34" customFormat="1" hidden="1" x14ac:dyDescent="0.25">
      <c r="A158" s="45" t="s">
        <v>295</v>
      </c>
      <c r="B158" s="7" t="s">
        <v>436</v>
      </c>
      <c r="C158" s="7"/>
      <c r="D158" s="7"/>
      <c r="E158" s="44">
        <v>3.2</v>
      </c>
      <c r="F158" s="42"/>
      <c r="G158" s="42"/>
      <c r="H158" s="43"/>
    </row>
    <row r="159" spans="1:8" s="34" customFormat="1" hidden="1" x14ac:dyDescent="0.25">
      <c r="A159" s="46" t="s">
        <v>296</v>
      </c>
      <c r="B159" s="36"/>
      <c r="C159" s="7"/>
      <c r="D159" s="7"/>
      <c r="E159" s="36"/>
      <c r="F159" s="42"/>
      <c r="G159" s="42"/>
      <c r="H159" s="43"/>
    </row>
    <row r="160" spans="1:8" s="34" customFormat="1" hidden="1" x14ac:dyDescent="0.25">
      <c r="A160" s="45" t="s">
        <v>297</v>
      </c>
      <c r="B160" s="47" t="s">
        <v>436</v>
      </c>
      <c r="C160" s="47"/>
      <c r="D160" s="47"/>
      <c r="E160" s="44">
        <v>19.66</v>
      </c>
      <c r="F160" s="42"/>
      <c r="G160" s="42"/>
      <c r="H160" s="43"/>
    </row>
    <row r="161" spans="1:8" s="34" customFormat="1" hidden="1" x14ac:dyDescent="0.25">
      <c r="A161" s="45" t="s">
        <v>298</v>
      </c>
      <c r="B161" s="7" t="s">
        <v>436</v>
      </c>
      <c r="C161" s="7"/>
      <c r="D161" s="7"/>
      <c r="E161" s="44">
        <v>15.99</v>
      </c>
      <c r="F161" s="42"/>
      <c r="G161" s="42"/>
      <c r="H161" s="43"/>
    </row>
    <row r="162" spans="1:8" s="34" customFormat="1" hidden="1" x14ac:dyDescent="0.25">
      <c r="A162" s="45" t="s">
        <v>299</v>
      </c>
      <c r="B162" s="7" t="s">
        <v>437</v>
      </c>
      <c r="C162" s="7"/>
      <c r="D162" s="7"/>
      <c r="E162" s="44">
        <v>822.55</v>
      </c>
      <c r="F162" s="42"/>
      <c r="G162" s="42"/>
      <c r="H162" s="43"/>
    </row>
    <row r="163" spans="1:8" s="34" customFormat="1" hidden="1" x14ac:dyDescent="0.25">
      <c r="A163" s="46" t="s">
        <v>300</v>
      </c>
      <c r="B163" s="36"/>
      <c r="C163" s="7"/>
      <c r="D163" s="7"/>
      <c r="E163" s="36"/>
      <c r="F163" s="42"/>
      <c r="G163" s="42"/>
      <c r="H163" s="43"/>
    </row>
    <row r="164" spans="1:8" s="34" customFormat="1" hidden="1" x14ac:dyDescent="0.25">
      <c r="A164" s="45" t="s">
        <v>301</v>
      </c>
      <c r="B164" s="45" t="s">
        <v>41</v>
      </c>
      <c r="C164" s="7"/>
      <c r="D164" s="7"/>
      <c r="E164" s="44">
        <v>15973.3</v>
      </c>
      <c r="F164" s="42"/>
      <c r="G164" s="42"/>
      <c r="H164" s="43"/>
    </row>
    <row r="165" spans="1:8" s="34" customFormat="1" hidden="1" x14ac:dyDescent="0.25">
      <c r="A165" s="45" t="s">
        <v>302</v>
      </c>
      <c r="B165" s="7" t="s">
        <v>41</v>
      </c>
      <c r="C165" s="7"/>
      <c r="D165" s="7"/>
      <c r="E165" s="44">
        <v>16692.84</v>
      </c>
      <c r="F165" s="42"/>
      <c r="G165" s="42"/>
      <c r="H165" s="43"/>
    </row>
    <row r="166" spans="1:8" s="34" customFormat="1" hidden="1" x14ac:dyDescent="0.25">
      <c r="A166" s="45" t="s">
        <v>303</v>
      </c>
      <c r="B166" s="7" t="s">
        <v>41</v>
      </c>
      <c r="C166" s="7"/>
      <c r="D166" s="7"/>
      <c r="E166" s="44">
        <v>11300</v>
      </c>
      <c r="F166" s="42"/>
      <c r="G166" s="42"/>
      <c r="H166" s="43"/>
    </row>
    <row r="167" spans="1:8" s="34" customFormat="1" hidden="1" x14ac:dyDescent="0.25">
      <c r="A167" s="45" t="s">
        <v>304</v>
      </c>
      <c r="B167" s="45" t="s">
        <v>41</v>
      </c>
      <c r="C167" s="7"/>
      <c r="D167" s="7"/>
      <c r="E167" s="44">
        <v>14944.64</v>
      </c>
      <c r="F167" s="42"/>
      <c r="G167" s="42"/>
      <c r="H167" s="43"/>
    </row>
    <row r="168" spans="1:8" s="34" customFormat="1" ht="30" hidden="1" customHeight="1" x14ac:dyDescent="0.25">
      <c r="A168" s="45" t="s">
        <v>305</v>
      </c>
      <c r="B168" s="45" t="s">
        <v>41</v>
      </c>
      <c r="C168" s="7"/>
      <c r="D168" s="7"/>
      <c r="E168" s="44">
        <v>19027</v>
      </c>
      <c r="F168" s="42"/>
      <c r="G168" s="42"/>
      <c r="H168" s="43"/>
    </row>
    <row r="169" spans="1:8" s="34" customFormat="1" hidden="1" x14ac:dyDescent="0.25">
      <c r="A169" s="45" t="s">
        <v>306</v>
      </c>
      <c r="B169" s="7" t="s">
        <v>41</v>
      </c>
      <c r="C169" s="7"/>
      <c r="D169" s="7"/>
      <c r="E169" s="44">
        <v>17224</v>
      </c>
      <c r="F169" s="42"/>
      <c r="G169" s="42"/>
      <c r="H169" s="43"/>
    </row>
    <row r="170" spans="1:8" s="34" customFormat="1" hidden="1" x14ac:dyDescent="0.25">
      <c r="A170" s="45" t="s">
        <v>307</v>
      </c>
      <c r="B170" s="45" t="s">
        <v>41</v>
      </c>
      <c r="C170" s="7"/>
      <c r="D170" s="7"/>
      <c r="E170" s="44">
        <v>12941.9</v>
      </c>
      <c r="F170" s="42"/>
      <c r="G170" s="42"/>
      <c r="H170" s="43"/>
    </row>
    <row r="171" spans="1:8" s="34" customFormat="1" hidden="1" x14ac:dyDescent="0.25">
      <c r="A171" s="45" t="s">
        <v>308</v>
      </c>
      <c r="B171" s="45" t="s">
        <v>41</v>
      </c>
      <c r="C171" s="7"/>
      <c r="D171" s="7"/>
      <c r="E171" s="44">
        <v>10674.37</v>
      </c>
      <c r="F171" s="42"/>
      <c r="G171" s="42"/>
      <c r="H171" s="43"/>
    </row>
    <row r="172" spans="1:8" s="34" customFormat="1" hidden="1" x14ac:dyDescent="0.25">
      <c r="A172" s="45" t="s">
        <v>309</v>
      </c>
      <c r="B172" s="45" t="s">
        <v>41</v>
      </c>
      <c r="C172" s="7"/>
      <c r="D172" s="7"/>
      <c r="E172" s="44">
        <v>7156.4</v>
      </c>
      <c r="F172" s="42"/>
      <c r="G172" s="42"/>
      <c r="H172" s="43"/>
    </row>
    <row r="173" spans="1:8" s="34" customFormat="1" hidden="1" x14ac:dyDescent="0.25">
      <c r="A173" s="45" t="s">
        <v>310</v>
      </c>
      <c r="B173" s="45" t="s">
        <v>41</v>
      </c>
      <c r="C173" s="7"/>
      <c r="D173" s="7"/>
      <c r="E173" s="44">
        <v>42828</v>
      </c>
      <c r="F173" s="42"/>
      <c r="G173" s="42"/>
      <c r="H173" s="43"/>
    </row>
    <row r="174" spans="1:8" s="34" customFormat="1" hidden="1" x14ac:dyDescent="0.25">
      <c r="A174" s="45" t="s">
        <v>311</v>
      </c>
      <c r="B174" s="45" t="s">
        <v>41</v>
      </c>
      <c r="C174" s="7"/>
      <c r="D174" s="7"/>
      <c r="E174" s="44">
        <v>42828</v>
      </c>
      <c r="F174" s="42"/>
      <c r="G174" s="42"/>
      <c r="H174" s="43"/>
    </row>
    <row r="175" spans="1:8" s="34" customFormat="1" hidden="1" x14ac:dyDescent="0.25">
      <c r="A175" s="45" t="s">
        <v>312</v>
      </c>
      <c r="B175" s="45" t="s">
        <v>41</v>
      </c>
      <c r="C175" s="7"/>
      <c r="D175" s="7"/>
      <c r="E175" s="44">
        <v>42828</v>
      </c>
      <c r="F175" s="42"/>
      <c r="G175" s="42"/>
      <c r="H175" s="43"/>
    </row>
    <row r="176" spans="1:8" s="34" customFormat="1" hidden="1" x14ac:dyDescent="0.25">
      <c r="A176" s="45" t="s">
        <v>313</v>
      </c>
      <c r="B176" s="7" t="s">
        <v>41</v>
      </c>
      <c r="C176" s="7"/>
      <c r="D176" s="7"/>
      <c r="E176" s="44">
        <v>42828</v>
      </c>
      <c r="F176" s="42"/>
      <c r="G176" s="42"/>
      <c r="H176" s="43"/>
    </row>
    <row r="177" spans="1:8" s="34" customFormat="1" hidden="1" x14ac:dyDescent="0.25">
      <c r="A177" s="45" t="s">
        <v>314</v>
      </c>
      <c r="B177" s="7" t="s">
        <v>41</v>
      </c>
      <c r="C177" s="7"/>
      <c r="D177" s="7"/>
      <c r="E177" s="44">
        <v>42828</v>
      </c>
      <c r="F177" s="42"/>
      <c r="G177" s="42"/>
      <c r="H177" s="43"/>
    </row>
    <row r="178" spans="1:8" s="34" customFormat="1" ht="34.5" hidden="1" customHeight="1" x14ac:dyDescent="0.25">
      <c r="A178" s="45" t="s">
        <v>315</v>
      </c>
      <c r="B178" s="7" t="s">
        <v>41</v>
      </c>
      <c r="C178" s="7"/>
      <c r="D178" s="7"/>
      <c r="E178" s="44">
        <v>42828</v>
      </c>
      <c r="F178" s="42"/>
      <c r="G178" s="42"/>
      <c r="H178" s="43"/>
    </row>
    <row r="179" spans="1:8" s="34" customFormat="1" ht="20.25" hidden="1" customHeight="1" x14ac:dyDescent="0.25">
      <c r="A179" s="45" t="s">
        <v>316</v>
      </c>
      <c r="B179" s="7" t="s">
        <v>41</v>
      </c>
      <c r="C179" s="7"/>
      <c r="D179" s="7"/>
      <c r="E179" s="44">
        <v>42828</v>
      </c>
      <c r="F179" s="42"/>
      <c r="G179" s="42"/>
      <c r="H179" s="43"/>
    </row>
    <row r="180" spans="1:8" s="34" customFormat="1" hidden="1" x14ac:dyDescent="0.25">
      <c r="A180" s="45" t="s">
        <v>317</v>
      </c>
      <c r="B180" s="45" t="s">
        <v>41</v>
      </c>
      <c r="C180" s="7"/>
      <c r="D180" s="7"/>
      <c r="E180" s="44">
        <v>9415</v>
      </c>
      <c r="F180" s="42"/>
      <c r="G180" s="42"/>
      <c r="H180" s="43"/>
    </row>
    <row r="181" spans="1:8" s="34" customFormat="1" ht="39" hidden="1" customHeight="1" x14ac:dyDescent="0.25">
      <c r="A181" s="45" t="s">
        <v>318</v>
      </c>
      <c r="B181" s="7" t="s">
        <v>41</v>
      </c>
      <c r="C181" s="7"/>
      <c r="D181" s="7"/>
      <c r="E181" s="44">
        <v>12859.9</v>
      </c>
      <c r="F181" s="42"/>
      <c r="G181" s="42"/>
      <c r="H181" s="43"/>
    </row>
    <row r="182" spans="1:8" s="34" customFormat="1" hidden="1" x14ac:dyDescent="0.25">
      <c r="A182" s="45" t="s">
        <v>319</v>
      </c>
      <c r="B182" s="7" t="s">
        <v>31</v>
      </c>
      <c r="C182" s="7"/>
      <c r="D182" s="7"/>
      <c r="E182" s="44">
        <v>17202</v>
      </c>
      <c r="F182" s="42"/>
      <c r="G182" s="42"/>
      <c r="H182" s="43"/>
    </row>
    <row r="183" spans="1:8" s="34" customFormat="1" hidden="1" x14ac:dyDescent="0.25">
      <c r="A183" s="45" t="s">
        <v>320</v>
      </c>
      <c r="B183" s="7" t="s">
        <v>41</v>
      </c>
      <c r="C183" s="7"/>
      <c r="D183" s="7"/>
      <c r="E183" s="44">
        <v>9267</v>
      </c>
      <c r="F183" s="42"/>
      <c r="G183" s="42"/>
      <c r="H183" s="43"/>
    </row>
    <row r="184" spans="1:8" s="34" customFormat="1" hidden="1" x14ac:dyDescent="0.25">
      <c r="A184" s="46" t="s">
        <v>321</v>
      </c>
      <c r="B184" s="36"/>
      <c r="C184" s="7"/>
      <c r="D184" s="7"/>
      <c r="E184" s="36"/>
      <c r="F184" s="42"/>
      <c r="G184" s="42"/>
      <c r="H184" s="43"/>
    </row>
    <row r="185" spans="1:8" s="34" customFormat="1" hidden="1" x14ac:dyDescent="0.25">
      <c r="A185" s="45" t="s">
        <v>322</v>
      </c>
      <c r="B185" s="7" t="s">
        <v>33</v>
      </c>
      <c r="C185" s="7"/>
      <c r="D185" s="7"/>
      <c r="E185" s="44">
        <v>105.25</v>
      </c>
      <c r="F185" s="42"/>
      <c r="G185" s="42"/>
      <c r="H185" s="43"/>
    </row>
    <row r="186" spans="1:8" s="34" customFormat="1" hidden="1" x14ac:dyDescent="0.25">
      <c r="A186" s="45" t="s">
        <v>323</v>
      </c>
      <c r="B186" s="7" t="s">
        <v>33</v>
      </c>
      <c r="C186" s="7"/>
      <c r="D186" s="7"/>
      <c r="E186" s="44">
        <v>3.73</v>
      </c>
      <c r="F186" s="42"/>
      <c r="G186" s="42"/>
      <c r="H186" s="43"/>
    </row>
    <row r="187" spans="1:8" s="34" customFormat="1" hidden="1" x14ac:dyDescent="0.25">
      <c r="A187" s="45" t="s">
        <v>324</v>
      </c>
      <c r="B187" s="7" t="s">
        <v>33</v>
      </c>
      <c r="C187" s="7"/>
      <c r="D187" s="7"/>
      <c r="E187" s="44">
        <v>18.13</v>
      </c>
      <c r="F187" s="42"/>
      <c r="G187" s="42"/>
      <c r="H187" s="43"/>
    </row>
    <row r="188" spans="1:8" s="34" customFormat="1" hidden="1" x14ac:dyDescent="0.25">
      <c r="A188" s="45" t="s">
        <v>325</v>
      </c>
      <c r="B188" s="7" t="s">
        <v>436</v>
      </c>
      <c r="C188" s="7"/>
      <c r="D188" s="7"/>
      <c r="E188" s="44">
        <v>26.31</v>
      </c>
      <c r="F188" s="42"/>
      <c r="G188" s="42"/>
      <c r="H188" s="43"/>
    </row>
    <row r="189" spans="1:8" s="34" customFormat="1" hidden="1" x14ac:dyDescent="0.25">
      <c r="A189" s="45" t="s">
        <v>326</v>
      </c>
      <c r="B189" s="7" t="s">
        <v>34</v>
      </c>
      <c r="C189" s="7"/>
      <c r="D189" s="7"/>
      <c r="E189" s="44">
        <v>5.0599999999999996</v>
      </c>
      <c r="F189" s="42"/>
      <c r="G189" s="42"/>
      <c r="H189" s="43"/>
    </row>
    <row r="190" spans="1:8" s="34" customFormat="1" hidden="1" x14ac:dyDescent="0.25">
      <c r="A190" s="45" t="s">
        <v>327</v>
      </c>
      <c r="B190" s="7" t="s">
        <v>34</v>
      </c>
      <c r="C190" s="7"/>
      <c r="D190" s="7"/>
      <c r="E190" s="44">
        <v>21.78</v>
      </c>
      <c r="F190" s="42"/>
      <c r="G190" s="42"/>
      <c r="H190" s="43"/>
    </row>
    <row r="191" spans="1:8" s="34" customFormat="1" ht="36" hidden="1" x14ac:dyDescent="0.25">
      <c r="A191" s="45" t="s">
        <v>328</v>
      </c>
      <c r="B191" s="7" t="s">
        <v>34</v>
      </c>
      <c r="C191" s="7"/>
      <c r="D191" s="7"/>
      <c r="E191" s="44">
        <v>78.599999999999994</v>
      </c>
      <c r="F191" s="42"/>
      <c r="G191" s="42"/>
      <c r="H191" s="43"/>
    </row>
    <row r="192" spans="1:8" s="34" customFormat="1" hidden="1" x14ac:dyDescent="0.25">
      <c r="A192" s="45" t="s">
        <v>329</v>
      </c>
      <c r="B192" s="7" t="s">
        <v>34</v>
      </c>
      <c r="C192" s="7"/>
      <c r="D192" s="7"/>
      <c r="E192" s="44">
        <v>7.89</v>
      </c>
      <c r="F192" s="42"/>
      <c r="G192" s="42"/>
      <c r="H192" s="43"/>
    </row>
    <row r="193" spans="1:8" s="34" customFormat="1" hidden="1" x14ac:dyDescent="0.25">
      <c r="A193" s="45" t="s">
        <v>330</v>
      </c>
      <c r="B193" s="7" t="s">
        <v>34</v>
      </c>
      <c r="C193" s="7"/>
      <c r="D193" s="7"/>
      <c r="E193" s="44">
        <v>1043</v>
      </c>
      <c r="F193" s="42"/>
      <c r="G193" s="42"/>
      <c r="H193" s="43"/>
    </row>
    <row r="194" spans="1:8" s="34" customFormat="1" hidden="1" x14ac:dyDescent="0.25">
      <c r="A194" s="45" t="s">
        <v>331</v>
      </c>
      <c r="B194" s="7" t="s">
        <v>31</v>
      </c>
      <c r="C194" s="7"/>
      <c r="D194" s="7"/>
      <c r="E194" s="44">
        <v>8234.5</v>
      </c>
      <c r="F194" s="42"/>
      <c r="G194" s="42"/>
      <c r="H194" s="43"/>
    </row>
    <row r="195" spans="1:8" s="34" customFormat="1" hidden="1" x14ac:dyDescent="0.25">
      <c r="A195" s="45" t="s">
        <v>332</v>
      </c>
      <c r="B195" s="7" t="s">
        <v>34</v>
      </c>
      <c r="C195" s="7"/>
      <c r="D195" s="7"/>
      <c r="E195" s="44">
        <v>5.4</v>
      </c>
      <c r="F195" s="42"/>
      <c r="G195" s="42"/>
      <c r="H195" s="43"/>
    </row>
    <row r="196" spans="1:8" s="34" customFormat="1" hidden="1" x14ac:dyDescent="0.25">
      <c r="A196" s="45" t="s">
        <v>333</v>
      </c>
      <c r="B196" s="7" t="s">
        <v>34</v>
      </c>
      <c r="C196" s="7"/>
      <c r="D196" s="7"/>
      <c r="E196" s="44">
        <v>26.43</v>
      </c>
      <c r="F196" s="42"/>
      <c r="G196" s="42"/>
      <c r="H196" s="43"/>
    </row>
    <row r="197" spans="1:8" s="34" customFormat="1" hidden="1" x14ac:dyDescent="0.25">
      <c r="A197" s="45" t="s">
        <v>334</v>
      </c>
      <c r="B197" s="7" t="s">
        <v>34</v>
      </c>
      <c r="C197" s="7"/>
      <c r="D197" s="7"/>
      <c r="E197" s="44">
        <v>7.3</v>
      </c>
      <c r="F197" s="42"/>
      <c r="G197" s="42"/>
      <c r="H197" s="43"/>
    </row>
    <row r="198" spans="1:8" s="34" customFormat="1" hidden="1" x14ac:dyDescent="0.25">
      <c r="A198" s="45" t="s">
        <v>335</v>
      </c>
      <c r="B198" s="7" t="s">
        <v>34</v>
      </c>
      <c r="C198" s="7"/>
      <c r="D198" s="7"/>
      <c r="E198" s="44">
        <v>287.5</v>
      </c>
      <c r="F198" s="42"/>
      <c r="G198" s="42"/>
      <c r="H198" s="43"/>
    </row>
    <row r="199" spans="1:8" s="34" customFormat="1" hidden="1" x14ac:dyDescent="0.25">
      <c r="A199" s="45" t="s">
        <v>336</v>
      </c>
      <c r="B199" s="7" t="s">
        <v>34</v>
      </c>
      <c r="C199" s="7"/>
      <c r="D199" s="7"/>
      <c r="E199" s="44">
        <v>20.34</v>
      </c>
      <c r="F199" s="42"/>
      <c r="G199" s="42"/>
      <c r="H199" s="43"/>
    </row>
    <row r="200" spans="1:8" s="34" customFormat="1" hidden="1" x14ac:dyDescent="0.25">
      <c r="A200" s="45" t="s">
        <v>337</v>
      </c>
      <c r="B200" s="7" t="s">
        <v>34</v>
      </c>
      <c r="C200" s="7"/>
      <c r="D200" s="7"/>
      <c r="E200" s="44">
        <v>26.81</v>
      </c>
      <c r="F200" s="42"/>
      <c r="G200" s="42"/>
      <c r="H200" s="43"/>
    </row>
    <row r="201" spans="1:8" s="34" customFormat="1" hidden="1" x14ac:dyDescent="0.25">
      <c r="A201" s="45" t="s">
        <v>338</v>
      </c>
      <c r="B201" s="7" t="s">
        <v>34</v>
      </c>
      <c r="C201" s="7"/>
      <c r="D201" s="7"/>
      <c r="E201" s="44">
        <v>27.37</v>
      </c>
      <c r="F201" s="42"/>
      <c r="G201" s="42"/>
      <c r="H201" s="43"/>
    </row>
    <row r="202" spans="1:8" s="34" customFormat="1" hidden="1" x14ac:dyDescent="0.25">
      <c r="A202" s="45" t="s">
        <v>339</v>
      </c>
      <c r="B202" s="7" t="s">
        <v>34</v>
      </c>
      <c r="C202" s="7"/>
      <c r="D202" s="7"/>
      <c r="E202" s="44">
        <v>14.4</v>
      </c>
      <c r="F202" s="42"/>
      <c r="G202" s="42"/>
      <c r="H202" s="43"/>
    </row>
    <row r="203" spans="1:8" s="34" customFormat="1" hidden="1" x14ac:dyDescent="0.25">
      <c r="A203" s="45" t="s">
        <v>340</v>
      </c>
      <c r="B203" s="7" t="s">
        <v>34</v>
      </c>
      <c r="C203" s="7"/>
      <c r="D203" s="7"/>
      <c r="E203" s="44">
        <v>2.74</v>
      </c>
      <c r="F203" s="42"/>
      <c r="G203" s="42"/>
      <c r="H203" s="43"/>
    </row>
    <row r="204" spans="1:8" s="34" customFormat="1" hidden="1" x14ac:dyDescent="0.25">
      <c r="A204" s="45" t="s">
        <v>341</v>
      </c>
      <c r="B204" s="7" t="s">
        <v>34</v>
      </c>
      <c r="C204" s="7"/>
      <c r="D204" s="7"/>
      <c r="E204" s="44">
        <v>33.5</v>
      </c>
      <c r="F204" s="42"/>
      <c r="G204" s="42"/>
      <c r="H204" s="43"/>
    </row>
    <row r="205" spans="1:8" s="34" customFormat="1" ht="54" hidden="1" x14ac:dyDescent="0.25">
      <c r="A205" s="45" t="s">
        <v>342</v>
      </c>
      <c r="B205" s="7" t="s">
        <v>34</v>
      </c>
      <c r="C205" s="7"/>
      <c r="D205" s="7"/>
      <c r="E205" s="44">
        <v>351.75</v>
      </c>
      <c r="F205" s="42"/>
      <c r="G205" s="42"/>
      <c r="H205" s="43"/>
    </row>
    <row r="206" spans="1:8" s="34" customFormat="1" hidden="1" x14ac:dyDescent="0.25">
      <c r="A206" s="45" t="s">
        <v>343</v>
      </c>
      <c r="B206" s="7" t="s">
        <v>34</v>
      </c>
      <c r="C206" s="7"/>
      <c r="D206" s="7"/>
      <c r="E206" s="44">
        <v>70.2</v>
      </c>
      <c r="F206" s="42"/>
      <c r="G206" s="42"/>
      <c r="H206" s="43"/>
    </row>
    <row r="207" spans="1:8" s="34" customFormat="1" hidden="1" x14ac:dyDescent="0.25">
      <c r="A207" s="45" t="s">
        <v>344</v>
      </c>
      <c r="B207" s="7" t="s">
        <v>34</v>
      </c>
      <c r="C207" s="7"/>
      <c r="D207" s="7"/>
      <c r="E207" s="44">
        <v>61.71</v>
      </c>
      <c r="F207" s="42"/>
      <c r="G207" s="42"/>
      <c r="H207" s="43"/>
    </row>
    <row r="208" spans="1:8" s="34" customFormat="1" ht="47.25" hidden="1" customHeight="1" x14ac:dyDescent="0.25">
      <c r="A208" s="45" t="s">
        <v>345</v>
      </c>
      <c r="B208" s="7" t="s">
        <v>34</v>
      </c>
      <c r="C208" s="7"/>
      <c r="D208" s="7"/>
      <c r="E208" s="44">
        <v>1100</v>
      </c>
      <c r="F208" s="42"/>
      <c r="G208" s="42"/>
      <c r="H208" s="43"/>
    </row>
    <row r="209" spans="1:8" s="34" customFormat="1" ht="36" hidden="1" x14ac:dyDescent="0.25">
      <c r="A209" s="45" t="s">
        <v>346</v>
      </c>
      <c r="B209" s="7" t="s">
        <v>34</v>
      </c>
      <c r="C209" s="7"/>
      <c r="D209" s="7"/>
      <c r="E209" s="44">
        <v>40.69</v>
      </c>
      <c r="F209" s="42"/>
      <c r="G209" s="42"/>
      <c r="H209" s="43"/>
    </row>
    <row r="210" spans="1:8" s="34" customFormat="1" hidden="1" x14ac:dyDescent="0.25">
      <c r="A210" s="45" t="s">
        <v>347</v>
      </c>
      <c r="B210" s="7" t="s">
        <v>34</v>
      </c>
      <c r="C210" s="7"/>
      <c r="D210" s="7"/>
      <c r="E210" s="44">
        <v>31.76</v>
      </c>
      <c r="F210" s="42"/>
      <c r="G210" s="42"/>
      <c r="H210" s="43"/>
    </row>
    <row r="211" spans="1:8" s="34" customFormat="1" hidden="1" x14ac:dyDescent="0.25">
      <c r="A211" s="45" t="s">
        <v>348</v>
      </c>
      <c r="B211" s="7" t="s">
        <v>34</v>
      </c>
      <c r="C211" s="7"/>
      <c r="D211" s="7"/>
      <c r="E211" s="44">
        <v>7.09</v>
      </c>
      <c r="F211" s="42"/>
      <c r="G211" s="42"/>
      <c r="H211" s="43"/>
    </row>
    <row r="212" spans="1:8" s="34" customFormat="1" ht="28.5" hidden="1" customHeight="1" x14ac:dyDescent="0.25">
      <c r="A212" s="44" t="s">
        <v>349</v>
      </c>
      <c r="B212" s="7" t="s">
        <v>34</v>
      </c>
      <c r="C212" s="7"/>
      <c r="D212" s="7"/>
      <c r="E212" s="44">
        <v>13.33</v>
      </c>
      <c r="F212" s="42"/>
      <c r="G212" s="42"/>
      <c r="H212" s="43"/>
    </row>
    <row r="213" spans="1:8" s="34" customFormat="1" hidden="1" x14ac:dyDescent="0.25">
      <c r="A213" s="45" t="s">
        <v>350</v>
      </c>
      <c r="B213" s="7" t="s">
        <v>31</v>
      </c>
      <c r="C213" s="7"/>
      <c r="D213" s="7"/>
      <c r="E213" s="44">
        <v>7761.9</v>
      </c>
      <c r="F213" s="42"/>
      <c r="G213" s="42"/>
      <c r="H213" s="43"/>
    </row>
    <row r="214" spans="1:8" s="34" customFormat="1" ht="36" hidden="1" x14ac:dyDescent="0.25">
      <c r="A214" s="45" t="s">
        <v>351</v>
      </c>
      <c r="B214" s="7" t="s">
        <v>34</v>
      </c>
      <c r="C214" s="7"/>
      <c r="D214" s="7"/>
      <c r="E214" s="44">
        <v>19765.310000000001</v>
      </c>
      <c r="F214" s="42"/>
      <c r="G214" s="42"/>
      <c r="H214" s="43"/>
    </row>
    <row r="215" spans="1:8" s="34" customFormat="1" hidden="1" x14ac:dyDescent="0.25">
      <c r="A215" s="45" t="s">
        <v>352</v>
      </c>
      <c r="B215" s="7" t="s">
        <v>34</v>
      </c>
      <c r="C215" s="7"/>
      <c r="D215" s="7"/>
      <c r="E215" s="44">
        <v>29.67</v>
      </c>
      <c r="F215" s="42"/>
      <c r="G215" s="42"/>
      <c r="H215" s="43"/>
    </row>
    <row r="216" spans="1:8" s="34" customFormat="1" hidden="1" x14ac:dyDescent="0.25">
      <c r="A216" s="45" t="s">
        <v>353</v>
      </c>
      <c r="B216" s="7" t="s">
        <v>34</v>
      </c>
      <c r="C216" s="7"/>
      <c r="D216" s="7"/>
      <c r="E216" s="44">
        <v>32.659999999999997</v>
      </c>
      <c r="F216" s="42"/>
      <c r="G216" s="42"/>
      <c r="H216" s="43"/>
    </row>
    <row r="217" spans="1:8" s="34" customFormat="1" ht="36" hidden="1" x14ac:dyDescent="0.25">
      <c r="A217" s="45" t="s">
        <v>354</v>
      </c>
      <c r="B217" s="7" t="s">
        <v>34</v>
      </c>
      <c r="C217" s="7"/>
      <c r="D217" s="7"/>
      <c r="E217" s="44">
        <v>44.09</v>
      </c>
      <c r="F217" s="42"/>
      <c r="G217" s="42"/>
      <c r="H217" s="43"/>
    </row>
    <row r="218" spans="1:8" s="34" customFormat="1" hidden="1" x14ac:dyDescent="0.25">
      <c r="A218" s="45" t="s">
        <v>355</v>
      </c>
      <c r="B218" s="7" t="s">
        <v>34</v>
      </c>
      <c r="C218" s="7"/>
      <c r="D218" s="7"/>
      <c r="E218" s="44">
        <v>88.1</v>
      </c>
      <c r="F218" s="42"/>
      <c r="G218" s="42"/>
      <c r="H218" s="43"/>
    </row>
    <row r="219" spans="1:8" s="34" customFormat="1" hidden="1" x14ac:dyDescent="0.25">
      <c r="A219" s="45" t="s">
        <v>356</v>
      </c>
      <c r="B219" s="7" t="s">
        <v>34</v>
      </c>
      <c r="C219" s="7"/>
      <c r="D219" s="7"/>
      <c r="E219" s="44">
        <v>47.38</v>
      </c>
      <c r="F219" s="42"/>
      <c r="G219" s="42"/>
      <c r="H219" s="43"/>
    </row>
    <row r="220" spans="1:8" s="34" customFormat="1" hidden="1" x14ac:dyDescent="0.25">
      <c r="A220" s="44" t="s">
        <v>357</v>
      </c>
      <c r="B220" s="7" t="s">
        <v>38</v>
      </c>
      <c r="C220" s="7"/>
      <c r="D220" s="7"/>
      <c r="E220" s="44">
        <v>29.88</v>
      </c>
      <c r="F220" s="42"/>
      <c r="G220" s="42"/>
      <c r="H220" s="43"/>
    </row>
    <row r="221" spans="1:8" s="34" customFormat="1" hidden="1" x14ac:dyDescent="0.25">
      <c r="A221" s="45" t="s">
        <v>358</v>
      </c>
      <c r="B221" s="7" t="s">
        <v>34</v>
      </c>
      <c r="C221" s="7"/>
      <c r="D221" s="7"/>
      <c r="E221" s="44">
        <v>60.62</v>
      </c>
      <c r="F221" s="42"/>
      <c r="G221" s="42"/>
      <c r="H221" s="43"/>
    </row>
    <row r="222" spans="1:8" s="34" customFormat="1" ht="36" hidden="1" x14ac:dyDescent="0.25">
      <c r="A222" s="45" t="s">
        <v>359</v>
      </c>
      <c r="B222" s="7" t="s">
        <v>34</v>
      </c>
      <c r="C222" s="7"/>
      <c r="D222" s="7"/>
      <c r="E222" s="44">
        <v>68.989999999999995</v>
      </c>
      <c r="F222" s="42"/>
      <c r="G222" s="42"/>
      <c r="H222" s="43"/>
    </row>
    <row r="223" spans="1:8" s="34" customFormat="1" ht="72" hidden="1" x14ac:dyDescent="0.25">
      <c r="A223" s="45" t="s">
        <v>360</v>
      </c>
      <c r="B223" s="7" t="s">
        <v>34</v>
      </c>
      <c r="C223" s="7"/>
      <c r="D223" s="7"/>
      <c r="E223" s="44">
        <v>838.36</v>
      </c>
      <c r="F223" s="42"/>
      <c r="G223" s="42"/>
      <c r="H223" s="43"/>
    </row>
    <row r="224" spans="1:8" s="34" customFormat="1" ht="34.799999999999997" hidden="1" x14ac:dyDescent="0.25">
      <c r="A224" s="46" t="s">
        <v>361</v>
      </c>
      <c r="B224" s="36"/>
      <c r="C224" s="7"/>
      <c r="D224" s="7"/>
      <c r="E224" s="36"/>
      <c r="F224" s="42"/>
      <c r="G224" s="42"/>
      <c r="H224" s="43"/>
    </row>
    <row r="225" spans="1:8" s="34" customFormat="1" ht="84" hidden="1" customHeight="1" x14ac:dyDescent="0.25">
      <c r="A225" s="45" t="s">
        <v>362</v>
      </c>
      <c r="B225" s="7" t="s">
        <v>34</v>
      </c>
      <c r="C225" s="7"/>
      <c r="D225" s="7"/>
      <c r="E225" s="44">
        <v>2208.1799999999998</v>
      </c>
      <c r="F225" s="42"/>
      <c r="G225" s="42"/>
      <c r="H225" s="43"/>
    </row>
    <row r="226" spans="1:8" s="34" customFormat="1" hidden="1" x14ac:dyDescent="0.25">
      <c r="A226" s="45" t="s">
        <v>363</v>
      </c>
      <c r="B226" s="7" t="s">
        <v>34</v>
      </c>
      <c r="C226" s="7"/>
      <c r="D226" s="7"/>
      <c r="E226" s="44">
        <v>500</v>
      </c>
      <c r="F226" s="42"/>
      <c r="G226" s="42"/>
      <c r="H226" s="43"/>
    </row>
    <row r="227" spans="1:8" s="34" customFormat="1" ht="36" hidden="1" x14ac:dyDescent="0.25">
      <c r="A227" s="45" t="s">
        <v>364</v>
      </c>
      <c r="B227" s="7" t="s">
        <v>34</v>
      </c>
      <c r="C227" s="7"/>
      <c r="D227" s="7"/>
      <c r="E227" s="44">
        <v>1087.5999999999999</v>
      </c>
      <c r="F227" s="42"/>
      <c r="G227" s="42"/>
      <c r="H227" s="43"/>
    </row>
    <row r="228" spans="1:8" s="34" customFormat="1" hidden="1" x14ac:dyDescent="0.25">
      <c r="A228" s="45" t="s">
        <v>365</v>
      </c>
      <c r="B228" s="7" t="s">
        <v>34</v>
      </c>
      <c r="C228" s="7"/>
      <c r="D228" s="7"/>
      <c r="E228" s="44">
        <v>8993.5</v>
      </c>
      <c r="F228" s="42"/>
      <c r="G228" s="42"/>
      <c r="H228" s="43"/>
    </row>
    <row r="229" spans="1:8" s="34" customFormat="1" hidden="1" x14ac:dyDescent="0.25">
      <c r="A229" s="46" t="s">
        <v>366</v>
      </c>
      <c r="B229" s="36"/>
      <c r="C229" s="7"/>
      <c r="D229" s="7"/>
      <c r="E229" s="36"/>
      <c r="F229" s="42"/>
      <c r="G229" s="42"/>
      <c r="H229" s="43"/>
    </row>
    <row r="230" spans="1:8" s="34" customFormat="1" ht="36" hidden="1" x14ac:dyDescent="0.25">
      <c r="A230" s="45" t="s">
        <v>367</v>
      </c>
      <c r="B230" s="7" t="s">
        <v>438</v>
      </c>
      <c r="C230" s="7"/>
      <c r="D230" s="7"/>
      <c r="E230" s="44">
        <v>1500</v>
      </c>
      <c r="F230" s="42"/>
      <c r="G230" s="42"/>
      <c r="H230" s="43"/>
    </row>
    <row r="231" spans="1:8" s="34" customFormat="1" ht="54" hidden="1" x14ac:dyDescent="0.25">
      <c r="A231" s="45" t="s">
        <v>368</v>
      </c>
      <c r="B231" s="7" t="s">
        <v>34</v>
      </c>
      <c r="C231" s="7"/>
      <c r="D231" s="7"/>
      <c r="E231" s="44">
        <v>144.6</v>
      </c>
      <c r="F231" s="42"/>
      <c r="G231" s="42"/>
      <c r="H231" s="43"/>
    </row>
    <row r="232" spans="1:8" s="34" customFormat="1" ht="24" hidden="1" customHeight="1" x14ac:dyDescent="0.25">
      <c r="A232" s="45" t="s">
        <v>369</v>
      </c>
      <c r="B232" s="7" t="s">
        <v>34</v>
      </c>
      <c r="C232" s="7"/>
      <c r="D232" s="7"/>
      <c r="E232" s="44">
        <v>63.68</v>
      </c>
      <c r="F232" s="42"/>
      <c r="G232" s="42"/>
      <c r="H232" s="43"/>
    </row>
    <row r="233" spans="1:8" s="34" customFormat="1" ht="36" hidden="1" x14ac:dyDescent="0.25">
      <c r="A233" s="45" t="s">
        <v>370</v>
      </c>
      <c r="B233" s="7" t="s">
        <v>34</v>
      </c>
      <c r="C233" s="7"/>
      <c r="D233" s="7"/>
      <c r="E233" s="44">
        <v>40.99</v>
      </c>
      <c r="F233" s="42"/>
      <c r="G233" s="42"/>
      <c r="H233" s="43"/>
    </row>
    <row r="234" spans="1:8" s="34" customFormat="1" ht="24.75" hidden="1" customHeight="1" x14ac:dyDescent="0.25">
      <c r="A234" s="45" t="s">
        <v>371</v>
      </c>
      <c r="B234" s="7" t="s">
        <v>34</v>
      </c>
      <c r="C234" s="7"/>
      <c r="D234" s="7"/>
      <c r="E234" s="44">
        <v>64.73</v>
      </c>
      <c r="F234" s="42"/>
      <c r="G234" s="42"/>
      <c r="H234" s="43"/>
    </row>
    <row r="235" spans="1:8" s="34" customFormat="1" hidden="1" x14ac:dyDescent="0.25">
      <c r="A235" s="45" t="s">
        <v>372</v>
      </c>
      <c r="B235" s="7" t="s">
        <v>38</v>
      </c>
      <c r="C235" s="7"/>
      <c r="D235" s="7"/>
      <c r="E235" s="44">
        <v>0.64</v>
      </c>
      <c r="F235" s="42"/>
      <c r="G235" s="42"/>
      <c r="H235" s="43"/>
    </row>
    <row r="236" spans="1:8" s="34" customFormat="1" hidden="1" x14ac:dyDescent="0.25">
      <c r="A236" s="45" t="s">
        <v>373</v>
      </c>
      <c r="B236" s="7" t="s">
        <v>38</v>
      </c>
      <c r="C236" s="7"/>
      <c r="D236" s="7"/>
      <c r="E236" s="44">
        <v>196.44</v>
      </c>
      <c r="F236" s="42"/>
      <c r="G236" s="42"/>
      <c r="H236" s="43"/>
    </row>
    <row r="237" spans="1:8" s="34" customFormat="1" hidden="1" x14ac:dyDescent="0.25">
      <c r="A237" s="45" t="s">
        <v>374</v>
      </c>
      <c r="B237" s="7" t="s">
        <v>38</v>
      </c>
      <c r="C237" s="7"/>
      <c r="D237" s="7"/>
      <c r="E237" s="44">
        <v>5.0999999999999996</v>
      </c>
      <c r="F237" s="42"/>
      <c r="G237" s="42"/>
      <c r="H237" s="43"/>
    </row>
    <row r="238" spans="1:8" s="34" customFormat="1" hidden="1" x14ac:dyDescent="0.25">
      <c r="A238" s="45" t="s">
        <v>375</v>
      </c>
      <c r="B238" s="7" t="s">
        <v>439</v>
      </c>
      <c r="C238" s="7"/>
      <c r="D238" s="7"/>
      <c r="E238" s="44">
        <v>3.47</v>
      </c>
      <c r="F238" s="42"/>
      <c r="G238" s="42"/>
      <c r="H238" s="43"/>
    </row>
    <row r="239" spans="1:8" s="34" customFormat="1" hidden="1" x14ac:dyDescent="0.25">
      <c r="A239" s="44" t="s">
        <v>376</v>
      </c>
      <c r="B239" s="7" t="s">
        <v>439</v>
      </c>
      <c r="C239" s="7"/>
      <c r="D239" s="7"/>
      <c r="E239" s="44">
        <v>2.64</v>
      </c>
      <c r="F239" s="42"/>
      <c r="G239" s="42"/>
      <c r="H239" s="43"/>
    </row>
    <row r="240" spans="1:8" s="34" customFormat="1" ht="36" hidden="1" x14ac:dyDescent="0.25">
      <c r="A240" s="45" t="s">
        <v>377</v>
      </c>
      <c r="B240" s="7" t="s">
        <v>34</v>
      </c>
      <c r="C240" s="7"/>
      <c r="D240" s="7"/>
      <c r="E240" s="44">
        <v>32</v>
      </c>
      <c r="F240" s="42"/>
      <c r="G240" s="42"/>
      <c r="H240" s="43"/>
    </row>
    <row r="241" spans="1:8" s="29" customFormat="1" x14ac:dyDescent="0.25">
      <c r="A241" s="146" t="s">
        <v>378</v>
      </c>
      <c r="B241" s="36"/>
      <c r="C241" s="7"/>
      <c r="D241" s="7"/>
      <c r="E241" s="36"/>
      <c r="F241" s="42">
        <f>SUM(F242:F252)</f>
        <v>0</v>
      </c>
      <c r="G241" s="42">
        <f>SUM(G242:G252)</f>
        <v>17.533179999999998</v>
      </c>
      <c r="H241" s="43">
        <f>SUM(F241/G241*100)</f>
        <v>0</v>
      </c>
    </row>
    <row r="242" spans="1:8" s="34" customFormat="1" ht="22.5" customHeight="1" x14ac:dyDescent="0.25">
      <c r="A242" s="2" t="s">
        <v>379</v>
      </c>
      <c r="B242" s="7" t="s">
        <v>440</v>
      </c>
      <c r="C242" s="7"/>
      <c r="D242" s="7"/>
      <c r="E242" s="44">
        <v>5361.91</v>
      </c>
      <c r="F242" s="42"/>
      <c r="G242" s="42"/>
      <c r="H242" s="43"/>
    </row>
    <row r="243" spans="1:8" s="34" customFormat="1" ht="36" x14ac:dyDescent="0.25">
      <c r="A243" s="2" t="s">
        <v>380</v>
      </c>
      <c r="B243" s="7" t="s">
        <v>31</v>
      </c>
      <c r="C243" s="7"/>
      <c r="D243" s="7"/>
      <c r="E243" s="44">
        <v>2867.88</v>
      </c>
      <c r="F243" s="42"/>
      <c r="G243" s="42"/>
      <c r="H243" s="43"/>
    </row>
    <row r="244" spans="1:8" s="34" customFormat="1" x14ac:dyDescent="0.25">
      <c r="A244" s="2" t="s">
        <v>381</v>
      </c>
      <c r="B244" s="7" t="s">
        <v>441</v>
      </c>
      <c r="C244" s="7"/>
      <c r="D244" s="7"/>
      <c r="E244" s="44">
        <v>369.02</v>
      </c>
      <c r="F244" s="42"/>
      <c r="G244" s="42"/>
      <c r="H244" s="43"/>
    </row>
    <row r="245" spans="1:8" s="34" customFormat="1" x14ac:dyDescent="0.25">
      <c r="A245" s="2" t="s">
        <v>382</v>
      </c>
      <c r="B245" s="7" t="s">
        <v>440</v>
      </c>
      <c r="C245" s="7"/>
      <c r="D245" s="7"/>
      <c r="E245" s="44">
        <v>2859.55</v>
      </c>
      <c r="F245" s="42"/>
      <c r="G245" s="42"/>
      <c r="H245" s="43"/>
    </row>
    <row r="246" spans="1:8" s="34" customFormat="1" ht="36" x14ac:dyDescent="0.25">
      <c r="A246" s="2" t="s">
        <v>383</v>
      </c>
      <c r="B246" s="7" t="s">
        <v>442</v>
      </c>
      <c r="C246" s="7"/>
      <c r="D246" s="7"/>
      <c r="E246" s="44">
        <v>9918.7800000000007</v>
      </c>
      <c r="F246" s="42"/>
      <c r="G246" s="42"/>
      <c r="H246" s="43"/>
    </row>
    <row r="247" spans="1:8" s="34" customFormat="1" x14ac:dyDescent="0.25">
      <c r="A247" s="2" t="s">
        <v>384</v>
      </c>
      <c r="B247" s="7" t="s">
        <v>441</v>
      </c>
      <c r="C247" s="7"/>
      <c r="D247" s="7"/>
      <c r="E247" s="44">
        <v>50.93</v>
      </c>
      <c r="F247" s="42"/>
      <c r="G247" s="42"/>
      <c r="H247" s="43"/>
    </row>
    <row r="248" spans="1:8" s="29" customFormat="1" ht="24.75" customHeight="1" x14ac:dyDescent="0.25">
      <c r="A248" s="48" t="s">
        <v>385</v>
      </c>
      <c r="B248" s="7" t="s">
        <v>442</v>
      </c>
      <c r="C248" s="7">
        <v>0</v>
      </c>
      <c r="D248" s="7">
        <v>7.0000000000000001E-3</v>
      </c>
      <c r="E248" s="44">
        <v>2504.7399999999998</v>
      </c>
      <c r="F248" s="42">
        <f>SUM(C248*E248)</f>
        <v>0</v>
      </c>
      <c r="G248" s="42">
        <f>SUM(D248*E248)</f>
        <v>17.533179999999998</v>
      </c>
      <c r="H248" s="43">
        <f>SUM(F248/G248*100)</f>
        <v>0</v>
      </c>
    </row>
    <row r="249" spans="1:8" s="34" customFormat="1" x14ac:dyDescent="0.25">
      <c r="A249" s="2" t="s">
        <v>386</v>
      </c>
      <c r="B249" s="7" t="s">
        <v>442</v>
      </c>
      <c r="C249" s="7"/>
      <c r="D249" s="7"/>
      <c r="E249" s="44">
        <v>5510.1</v>
      </c>
      <c r="F249" s="42"/>
      <c r="G249" s="42"/>
      <c r="H249" s="43"/>
    </row>
    <row r="250" spans="1:8" s="34" customFormat="1" ht="21.75" customHeight="1" x14ac:dyDescent="0.25">
      <c r="A250" s="2" t="s">
        <v>387</v>
      </c>
      <c r="B250" s="7" t="s">
        <v>34</v>
      </c>
      <c r="C250" s="7"/>
      <c r="D250" s="7"/>
      <c r="E250" s="44">
        <v>1.58</v>
      </c>
      <c r="F250" s="42"/>
      <c r="G250" s="42"/>
      <c r="H250" s="43"/>
    </row>
    <row r="251" spans="1:8" s="34" customFormat="1" x14ac:dyDescent="0.25">
      <c r="A251" s="2" t="s">
        <v>388</v>
      </c>
      <c r="B251" s="7" t="s">
        <v>442</v>
      </c>
      <c r="C251" s="7"/>
      <c r="D251" s="7"/>
      <c r="E251" s="44">
        <v>3450</v>
      </c>
      <c r="F251" s="42"/>
      <c r="G251" s="42"/>
      <c r="H251" s="43"/>
    </row>
    <row r="252" spans="1:8" s="34" customFormat="1" x14ac:dyDescent="0.25">
      <c r="A252" s="2" t="s">
        <v>389</v>
      </c>
      <c r="B252" s="7" t="s">
        <v>442</v>
      </c>
      <c r="C252" s="7"/>
      <c r="D252" s="7"/>
      <c r="E252" s="44">
        <v>875</v>
      </c>
      <c r="F252" s="42"/>
      <c r="G252" s="42"/>
      <c r="H252" s="43"/>
    </row>
    <row r="253" spans="1:8" s="34" customFormat="1" hidden="1" x14ac:dyDescent="0.25">
      <c r="A253" s="146" t="s">
        <v>390</v>
      </c>
      <c r="B253" s="36"/>
      <c r="C253" s="7"/>
      <c r="D253" s="7"/>
      <c r="E253" s="36"/>
      <c r="F253" s="42"/>
      <c r="G253" s="42"/>
      <c r="H253" s="43"/>
    </row>
    <row r="254" spans="1:8" s="34" customFormat="1" ht="36" hidden="1" x14ac:dyDescent="0.25">
      <c r="A254" s="2" t="s">
        <v>391</v>
      </c>
      <c r="B254" s="7" t="s">
        <v>41</v>
      </c>
      <c r="C254" s="7"/>
      <c r="D254" s="7"/>
      <c r="E254" s="44">
        <v>11910.6</v>
      </c>
      <c r="F254" s="42"/>
      <c r="G254" s="42"/>
      <c r="H254" s="43"/>
    </row>
    <row r="255" spans="1:8" s="34" customFormat="1" hidden="1" x14ac:dyDescent="0.25">
      <c r="A255" s="2" t="s">
        <v>392</v>
      </c>
      <c r="B255" s="7" t="s">
        <v>34</v>
      </c>
      <c r="C255" s="7"/>
      <c r="D255" s="7"/>
      <c r="E255" s="44">
        <v>45</v>
      </c>
      <c r="F255" s="42"/>
      <c r="G255" s="42"/>
      <c r="H255" s="43"/>
    </row>
    <row r="256" spans="1:8" s="34" customFormat="1" ht="36" hidden="1" x14ac:dyDescent="0.25">
      <c r="A256" s="2" t="s">
        <v>393</v>
      </c>
      <c r="B256" s="7" t="s">
        <v>34</v>
      </c>
      <c r="C256" s="7"/>
      <c r="D256" s="7"/>
      <c r="E256" s="44">
        <v>63.77</v>
      </c>
      <c r="F256" s="42"/>
      <c r="G256" s="42"/>
      <c r="H256" s="43"/>
    </row>
    <row r="257" spans="1:8" s="34" customFormat="1" ht="36" hidden="1" x14ac:dyDescent="0.25">
      <c r="A257" s="2" t="s">
        <v>394</v>
      </c>
      <c r="B257" s="7" t="s">
        <v>34</v>
      </c>
      <c r="C257" s="7"/>
      <c r="D257" s="7"/>
      <c r="E257" s="44">
        <v>63.77</v>
      </c>
      <c r="F257" s="42"/>
      <c r="G257" s="42"/>
      <c r="H257" s="43"/>
    </row>
    <row r="258" spans="1:8" s="34" customFormat="1" ht="36" hidden="1" x14ac:dyDescent="0.25">
      <c r="A258" s="2" t="s">
        <v>395</v>
      </c>
      <c r="B258" s="7" t="s">
        <v>34</v>
      </c>
      <c r="C258" s="7"/>
      <c r="D258" s="7"/>
      <c r="E258" s="44">
        <v>36.9</v>
      </c>
      <c r="F258" s="42"/>
      <c r="G258" s="42"/>
      <c r="H258" s="43"/>
    </row>
    <row r="259" spans="1:8" s="34" customFormat="1" ht="36" hidden="1" x14ac:dyDescent="0.25">
      <c r="A259" s="2" t="s">
        <v>396</v>
      </c>
      <c r="B259" s="7" t="s">
        <v>34</v>
      </c>
      <c r="C259" s="7"/>
      <c r="D259" s="7"/>
      <c r="E259" s="44">
        <v>31.1</v>
      </c>
      <c r="F259" s="42"/>
      <c r="G259" s="42"/>
      <c r="H259" s="43"/>
    </row>
    <row r="260" spans="1:8" s="34" customFormat="1" hidden="1" x14ac:dyDescent="0.25">
      <c r="A260" s="2" t="s">
        <v>397</v>
      </c>
      <c r="B260" s="7" t="s">
        <v>34</v>
      </c>
      <c r="C260" s="7"/>
      <c r="D260" s="7"/>
      <c r="E260" s="44">
        <v>62.17</v>
      </c>
      <c r="F260" s="42"/>
      <c r="G260" s="42"/>
      <c r="H260" s="43"/>
    </row>
    <row r="261" spans="1:8" s="34" customFormat="1" hidden="1" x14ac:dyDescent="0.25">
      <c r="A261" s="2" t="s">
        <v>398</v>
      </c>
      <c r="B261" s="7" t="s">
        <v>34</v>
      </c>
      <c r="C261" s="7"/>
      <c r="D261" s="7"/>
      <c r="E261" s="44">
        <v>62.28</v>
      </c>
      <c r="F261" s="42"/>
      <c r="G261" s="42"/>
      <c r="H261" s="43"/>
    </row>
    <row r="262" spans="1:8" s="34" customFormat="1" hidden="1" x14ac:dyDescent="0.25">
      <c r="A262" s="2" t="s">
        <v>399</v>
      </c>
      <c r="B262" s="7" t="s">
        <v>34</v>
      </c>
      <c r="C262" s="7"/>
      <c r="D262" s="7"/>
      <c r="E262" s="44">
        <v>62.54</v>
      </c>
      <c r="F262" s="42"/>
      <c r="G262" s="42"/>
      <c r="H262" s="43"/>
    </row>
    <row r="263" spans="1:8" s="34" customFormat="1" hidden="1" x14ac:dyDescent="0.25">
      <c r="A263" s="2" t="s">
        <v>400</v>
      </c>
      <c r="B263" s="7" t="s">
        <v>34</v>
      </c>
      <c r="C263" s="7"/>
      <c r="D263" s="7"/>
      <c r="E263" s="44">
        <v>115.78</v>
      </c>
      <c r="F263" s="42"/>
      <c r="G263" s="42"/>
      <c r="H263" s="43"/>
    </row>
    <row r="264" spans="1:8" s="34" customFormat="1" ht="34.799999999999997" hidden="1" x14ac:dyDescent="0.25">
      <c r="A264" s="146" t="s">
        <v>401</v>
      </c>
      <c r="B264" s="36"/>
      <c r="C264" s="7"/>
      <c r="D264" s="7"/>
      <c r="E264" s="36"/>
      <c r="F264" s="42"/>
      <c r="G264" s="42"/>
      <c r="H264" s="43"/>
    </row>
    <row r="265" spans="1:8" s="34" customFormat="1" hidden="1" x14ac:dyDescent="0.25">
      <c r="A265" s="2" t="s">
        <v>402</v>
      </c>
      <c r="B265" s="7" t="s">
        <v>41</v>
      </c>
      <c r="C265" s="7"/>
      <c r="D265" s="7"/>
      <c r="E265" s="44">
        <v>43054.3</v>
      </c>
      <c r="F265" s="42"/>
      <c r="G265" s="42"/>
      <c r="H265" s="43"/>
    </row>
    <row r="266" spans="1:8" s="34" customFormat="1" ht="36" hidden="1" x14ac:dyDescent="0.25">
      <c r="A266" s="2" t="s">
        <v>403</v>
      </c>
      <c r="B266" s="7" t="s">
        <v>443</v>
      </c>
      <c r="C266" s="7"/>
      <c r="D266" s="7"/>
      <c r="E266" s="44">
        <v>498.02</v>
      </c>
      <c r="F266" s="42"/>
      <c r="G266" s="42"/>
      <c r="H266" s="43"/>
    </row>
    <row r="267" spans="1:8" s="34" customFormat="1" ht="54" hidden="1" x14ac:dyDescent="0.25">
      <c r="A267" s="2" t="s">
        <v>404</v>
      </c>
      <c r="B267" s="7" t="s">
        <v>42</v>
      </c>
      <c r="C267" s="7"/>
      <c r="D267" s="7"/>
      <c r="E267" s="44">
        <v>264.38</v>
      </c>
      <c r="F267" s="42"/>
      <c r="G267" s="42"/>
      <c r="H267" s="43"/>
    </row>
    <row r="268" spans="1:8" s="34" customFormat="1" ht="54" hidden="1" x14ac:dyDescent="0.25">
      <c r="A268" s="2" t="s">
        <v>405</v>
      </c>
      <c r="B268" s="7" t="s">
        <v>36</v>
      </c>
      <c r="C268" s="7"/>
      <c r="D268" s="7"/>
      <c r="E268" s="44">
        <v>1018.2</v>
      </c>
      <c r="F268" s="42"/>
      <c r="G268" s="42"/>
      <c r="H268" s="43"/>
    </row>
    <row r="269" spans="1:8" s="34" customFormat="1" ht="36" hidden="1" x14ac:dyDescent="0.25">
      <c r="A269" s="2" t="s">
        <v>406</v>
      </c>
      <c r="B269" s="7" t="s">
        <v>34</v>
      </c>
      <c r="C269" s="7"/>
      <c r="D269" s="7"/>
      <c r="E269" s="44">
        <v>74.260000000000005</v>
      </c>
      <c r="F269" s="42"/>
      <c r="G269" s="42"/>
      <c r="H269" s="43"/>
    </row>
    <row r="270" spans="1:8" s="34" customFormat="1" ht="54" hidden="1" x14ac:dyDescent="0.25">
      <c r="A270" s="48" t="s">
        <v>407</v>
      </c>
      <c r="B270" s="7" t="s">
        <v>34</v>
      </c>
      <c r="C270" s="7"/>
      <c r="D270" s="7"/>
      <c r="E270" s="44">
        <v>82.58</v>
      </c>
      <c r="F270" s="42"/>
      <c r="G270" s="42"/>
      <c r="H270" s="43"/>
    </row>
    <row r="271" spans="1:8" s="34" customFormat="1" hidden="1" x14ac:dyDescent="0.25">
      <c r="A271" s="2" t="s">
        <v>408</v>
      </c>
      <c r="B271" s="7" t="s">
        <v>34</v>
      </c>
      <c r="C271" s="7"/>
      <c r="D271" s="7"/>
      <c r="E271" s="44">
        <v>252.36</v>
      </c>
      <c r="F271" s="42"/>
      <c r="G271" s="42"/>
      <c r="H271" s="43"/>
    </row>
    <row r="272" spans="1:8" s="34" customFormat="1" hidden="1" x14ac:dyDescent="0.25">
      <c r="A272" s="146" t="s">
        <v>409</v>
      </c>
      <c r="B272" s="36"/>
      <c r="C272" s="7"/>
      <c r="D272" s="7"/>
      <c r="E272" s="36"/>
      <c r="F272" s="42"/>
      <c r="G272" s="42"/>
      <c r="H272" s="43"/>
    </row>
    <row r="273" spans="1:8" s="34" customFormat="1" hidden="1" x14ac:dyDescent="0.25">
      <c r="A273" s="2" t="s">
        <v>410</v>
      </c>
      <c r="B273" s="7" t="s">
        <v>36</v>
      </c>
      <c r="C273" s="7"/>
      <c r="D273" s="7"/>
      <c r="E273" s="44">
        <v>1638.1</v>
      </c>
      <c r="F273" s="42"/>
      <c r="G273" s="42"/>
      <c r="H273" s="43"/>
    </row>
    <row r="274" spans="1:8" s="34" customFormat="1" ht="36" hidden="1" x14ac:dyDescent="0.25">
      <c r="A274" s="2" t="s">
        <v>411</v>
      </c>
      <c r="B274" s="7" t="s">
        <v>60</v>
      </c>
      <c r="C274" s="7"/>
      <c r="D274" s="7"/>
      <c r="E274" s="44">
        <v>50.3</v>
      </c>
      <c r="F274" s="42"/>
      <c r="G274" s="42"/>
      <c r="H274" s="43"/>
    </row>
    <row r="275" spans="1:8" s="34" customFormat="1" ht="36" hidden="1" x14ac:dyDescent="0.25">
      <c r="A275" s="2" t="s">
        <v>412</v>
      </c>
      <c r="B275" s="7" t="s">
        <v>60</v>
      </c>
      <c r="C275" s="7"/>
      <c r="D275" s="7"/>
      <c r="E275" s="44">
        <v>419.81</v>
      </c>
      <c r="F275" s="42"/>
      <c r="G275" s="42"/>
      <c r="H275" s="43"/>
    </row>
    <row r="276" spans="1:8" s="34" customFormat="1" hidden="1" x14ac:dyDescent="0.25">
      <c r="A276" s="146" t="s">
        <v>413</v>
      </c>
      <c r="B276" s="36"/>
      <c r="C276" s="7"/>
      <c r="D276" s="7"/>
      <c r="E276" s="36"/>
      <c r="F276" s="42"/>
      <c r="G276" s="42"/>
      <c r="H276" s="43"/>
    </row>
    <row r="277" spans="1:8" s="34" customFormat="1" hidden="1" x14ac:dyDescent="0.25">
      <c r="A277" s="48" t="s">
        <v>414</v>
      </c>
      <c r="B277" s="7" t="s">
        <v>435</v>
      </c>
      <c r="C277" s="7"/>
      <c r="D277" s="7"/>
      <c r="E277" s="44">
        <v>590.29</v>
      </c>
      <c r="F277" s="42"/>
      <c r="G277" s="42"/>
      <c r="H277" s="43"/>
    </row>
    <row r="278" spans="1:8" s="34" customFormat="1" ht="36" hidden="1" x14ac:dyDescent="0.25">
      <c r="A278" s="2" t="s">
        <v>415</v>
      </c>
      <c r="B278" s="7" t="s">
        <v>36</v>
      </c>
      <c r="C278" s="7"/>
      <c r="D278" s="7"/>
      <c r="E278" s="44">
        <v>1482.41</v>
      </c>
      <c r="F278" s="42"/>
      <c r="G278" s="42"/>
      <c r="H278" s="43"/>
    </row>
    <row r="279" spans="1:8" s="34" customFormat="1" hidden="1" x14ac:dyDescent="0.25">
      <c r="A279" s="2" t="s">
        <v>416</v>
      </c>
      <c r="B279" s="7" t="s">
        <v>34</v>
      </c>
      <c r="C279" s="7"/>
      <c r="D279" s="7"/>
      <c r="E279" s="44">
        <v>279.3</v>
      </c>
      <c r="F279" s="42"/>
      <c r="G279" s="42"/>
      <c r="H279" s="43"/>
    </row>
    <row r="280" spans="1:8" s="34" customFormat="1" hidden="1" x14ac:dyDescent="0.25">
      <c r="A280" s="2" t="s">
        <v>417</v>
      </c>
      <c r="B280" s="7" t="s">
        <v>34</v>
      </c>
      <c r="C280" s="7"/>
      <c r="D280" s="7"/>
      <c r="E280" s="44">
        <v>92.03</v>
      </c>
      <c r="F280" s="42"/>
      <c r="G280" s="42"/>
      <c r="H280" s="43"/>
    </row>
    <row r="281" spans="1:8" s="34" customFormat="1" hidden="1" x14ac:dyDescent="0.25">
      <c r="A281" s="146" t="s">
        <v>418</v>
      </c>
      <c r="B281" s="36"/>
      <c r="C281" s="7"/>
      <c r="D281" s="7"/>
      <c r="E281" s="36"/>
      <c r="F281" s="42"/>
      <c r="G281" s="42"/>
      <c r="H281" s="43"/>
    </row>
    <row r="282" spans="1:8" s="34" customFormat="1" hidden="1" x14ac:dyDescent="0.25">
      <c r="A282" s="2" t="s">
        <v>419</v>
      </c>
      <c r="B282" s="7" t="s">
        <v>435</v>
      </c>
      <c r="C282" s="7"/>
      <c r="D282" s="7"/>
      <c r="E282" s="44">
        <v>200</v>
      </c>
      <c r="F282" s="42"/>
      <c r="G282" s="42"/>
      <c r="H282" s="43"/>
    </row>
    <row r="283" spans="1:8" s="34" customFormat="1" hidden="1" x14ac:dyDescent="0.25">
      <c r="A283" s="48" t="s">
        <v>420</v>
      </c>
      <c r="B283" s="7" t="s">
        <v>42</v>
      </c>
      <c r="C283" s="7"/>
      <c r="D283" s="7"/>
      <c r="E283" s="44">
        <v>529.53</v>
      </c>
      <c r="F283" s="42"/>
      <c r="G283" s="42"/>
      <c r="H283" s="43"/>
    </row>
    <row r="284" spans="1:8" s="34" customFormat="1" hidden="1" x14ac:dyDescent="0.25">
      <c r="A284" s="146" t="s">
        <v>421</v>
      </c>
      <c r="B284" s="36"/>
      <c r="C284" s="7"/>
      <c r="D284" s="7"/>
      <c r="E284" s="36"/>
      <c r="F284" s="42"/>
      <c r="G284" s="42"/>
      <c r="H284" s="43"/>
    </row>
    <row r="285" spans="1:8" s="34" customFormat="1" hidden="1" x14ac:dyDescent="0.25">
      <c r="A285" s="2" t="s">
        <v>422</v>
      </c>
      <c r="B285" s="7" t="s">
        <v>435</v>
      </c>
      <c r="C285" s="7"/>
      <c r="D285" s="7"/>
      <c r="E285" s="44">
        <v>1</v>
      </c>
      <c r="F285" s="42"/>
      <c r="G285" s="42"/>
      <c r="H285" s="43"/>
    </row>
    <row r="286" spans="1:8" s="34" customFormat="1" hidden="1" x14ac:dyDescent="0.25">
      <c r="A286" s="146" t="s">
        <v>423</v>
      </c>
      <c r="B286" s="36"/>
      <c r="C286" s="7"/>
      <c r="D286" s="7"/>
      <c r="E286" s="36"/>
      <c r="F286" s="42"/>
      <c r="G286" s="42"/>
      <c r="H286" s="43"/>
    </row>
    <row r="287" spans="1:8" s="34" customFormat="1" hidden="1" x14ac:dyDescent="0.25">
      <c r="A287" s="2" t="s">
        <v>424</v>
      </c>
      <c r="B287" s="7" t="s">
        <v>25</v>
      </c>
      <c r="C287" s="7"/>
      <c r="D287" s="7"/>
      <c r="E287" s="44">
        <v>1</v>
      </c>
      <c r="F287" s="42"/>
      <c r="G287" s="42"/>
      <c r="H287" s="43"/>
    </row>
    <row r="288" spans="1:8" s="34" customFormat="1" hidden="1" x14ac:dyDescent="0.25">
      <c r="A288" s="2" t="s">
        <v>425</v>
      </c>
      <c r="B288" s="7" t="s">
        <v>435</v>
      </c>
      <c r="C288" s="7"/>
      <c r="D288" s="7"/>
      <c r="E288" s="44">
        <v>1.43</v>
      </c>
      <c r="F288" s="42"/>
      <c r="G288" s="42"/>
      <c r="H288" s="43"/>
    </row>
    <row r="289" spans="1:8" s="34" customFormat="1" hidden="1" x14ac:dyDescent="0.25">
      <c r="A289" s="2" t="s">
        <v>426</v>
      </c>
      <c r="B289" s="7" t="s">
        <v>435</v>
      </c>
      <c r="C289" s="7"/>
      <c r="D289" s="7"/>
      <c r="E289" s="44">
        <v>0.75</v>
      </c>
      <c r="F289" s="42"/>
      <c r="G289" s="42"/>
      <c r="H289" s="43"/>
    </row>
    <row r="290" spans="1:8" s="34" customFormat="1" hidden="1" x14ac:dyDescent="0.25">
      <c r="A290" s="2" t="s">
        <v>427</v>
      </c>
      <c r="B290" s="7" t="s">
        <v>435</v>
      </c>
      <c r="C290" s="7"/>
      <c r="D290" s="7"/>
      <c r="E290" s="44">
        <v>3.01</v>
      </c>
      <c r="F290" s="42"/>
      <c r="G290" s="42"/>
      <c r="H290" s="43"/>
    </row>
    <row r="291" spans="1:8" s="34" customFormat="1" hidden="1" x14ac:dyDescent="0.25">
      <c r="A291" s="2" t="s">
        <v>428</v>
      </c>
      <c r="B291" s="7" t="s">
        <v>435</v>
      </c>
      <c r="C291" s="7"/>
      <c r="D291" s="7"/>
      <c r="E291" s="44">
        <v>5.6</v>
      </c>
      <c r="F291" s="42"/>
      <c r="G291" s="42"/>
      <c r="H291" s="43"/>
    </row>
    <row r="292" spans="1:8" s="34" customFormat="1" hidden="1" x14ac:dyDescent="0.25">
      <c r="A292" s="2" t="s">
        <v>429</v>
      </c>
      <c r="B292" s="7" t="s">
        <v>435</v>
      </c>
      <c r="C292" s="7"/>
      <c r="D292" s="7"/>
      <c r="E292" s="44">
        <v>1.86</v>
      </c>
      <c r="F292" s="42"/>
      <c r="G292" s="42"/>
      <c r="H292" s="43"/>
    </row>
    <row r="293" spans="1:8" s="34" customFormat="1" hidden="1" x14ac:dyDescent="0.25">
      <c r="A293" s="2" t="s">
        <v>430</v>
      </c>
      <c r="B293" s="7" t="s">
        <v>435</v>
      </c>
      <c r="C293" s="7"/>
      <c r="D293" s="7"/>
      <c r="E293" s="44">
        <v>2.02</v>
      </c>
      <c r="F293" s="42"/>
      <c r="G293" s="42"/>
      <c r="H293" s="43"/>
    </row>
    <row r="294" spans="1:8" s="34" customFormat="1" hidden="1" x14ac:dyDescent="0.25">
      <c r="A294" s="2" t="s">
        <v>431</v>
      </c>
      <c r="B294" s="7" t="s">
        <v>42</v>
      </c>
      <c r="C294" s="7"/>
      <c r="D294" s="7"/>
      <c r="E294" s="44">
        <v>4.0599999999999996</v>
      </c>
      <c r="F294" s="42"/>
      <c r="G294" s="42"/>
      <c r="H294" s="43"/>
    </row>
    <row r="295" spans="1:8" s="35" customFormat="1" ht="17.399999999999999" x14ac:dyDescent="0.25">
      <c r="A295" s="146" t="s">
        <v>35</v>
      </c>
      <c r="B295" s="37" t="s">
        <v>57</v>
      </c>
      <c r="C295" s="37" t="s">
        <v>57</v>
      </c>
      <c r="D295" s="37" t="s">
        <v>57</v>
      </c>
      <c r="E295" s="38" t="s">
        <v>57</v>
      </c>
      <c r="F295" s="39">
        <f>SUM(F241)</f>
        <v>0</v>
      </c>
      <c r="G295" s="39">
        <f>SUM(G241)</f>
        <v>17.533179999999998</v>
      </c>
      <c r="H295" s="40">
        <f>SUM(F295/G295*100)</f>
        <v>0</v>
      </c>
    </row>
    <row r="296" spans="1:8" s="34" customFormat="1" ht="27" customHeight="1" x14ac:dyDescent="0.25">
      <c r="A296" s="197" t="s">
        <v>444</v>
      </c>
      <c r="B296" s="197"/>
      <c r="C296" s="197"/>
      <c r="D296" s="197"/>
      <c r="E296" s="197"/>
      <c r="F296" s="197"/>
      <c r="G296" s="197"/>
      <c r="H296" s="197"/>
    </row>
    <row r="297" spans="1:8" s="34" customFormat="1" ht="36" x14ac:dyDescent="0.25">
      <c r="A297" s="2" t="s">
        <v>447</v>
      </c>
      <c r="B297" s="45" t="s">
        <v>56</v>
      </c>
      <c r="C297" s="7"/>
      <c r="D297" s="7"/>
      <c r="E297" s="44">
        <v>1700.21</v>
      </c>
      <c r="F297" s="42"/>
      <c r="G297" s="42"/>
      <c r="H297" s="43"/>
    </row>
    <row r="298" spans="1:8" s="34" customFormat="1" ht="40.5" customHeight="1" x14ac:dyDescent="0.25">
      <c r="A298" s="2" t="s">
        <v>448</v>
      </c>
      <c r="B298" s="45" t="s">
        <v>56</v>
      </c>
      <c r="C298" s="7"/>
      <c r="D298" s="7"/>
      <c r="E298" s="44">
        <v>209.74</v>
      </c>
      <c r="F298" s="42"/>
      <c r="G298" s="42"/>
      <c r="H298" s="43"/>
    </row>
    <row r="299" spans="1:8" s="29" customFormat="1" ht="36" customHeight="1" x14ac:dyDescent="0.25">
      <c r="A299" s="2" t="s">
        <v>511</v>
      </c>
      <c r="B299" s="45" t="s">
        <v>56</v>
      </c>
      <c r="C299" s="7">
        <v>0.32200000000000001</v>
      </c>
      <c r="D299" s="7">
        <v>0.35499999999999998</v>
      </c>
      <c r="E299" s="44">
        <v>282.60000000000002</v>
      </c>
      <c r="F299" s="42">
        <f>SUM(C299*E299)</f>
        <v>90.997200000000007</v>
      </c>
      <c r="G299" s="42">
        <f>SUM(D299*E299)</f>
        <v>100.32300000000001</v>
      </c>
      <c r="H299" s="43">
        <f>SUM(F299/G299*100)</f>
        <v>90.704225352112672</v>
      </c>
    </row>
    <row r="300" spans="1:8" s="34" customFormat="1" ht="41.25" customHeight="1" x14ac:dyDescent="0.25">
      <c r="A300" s="2" t="s">
        <v>449</v>
      </c>
      <c r="B300" s="45" t="s">
        <v>451</v>
      </c>
      <c r="C300" s="7"/>
      <c r="D300" s="7"/>
      <c r="E300" s="44">
        <v>501.51</v>
      </c>
      <c r="F300" s="42"/>
      <c r="G300" s="42"/>
      <c r="H300" s="43"/>
    </row>
    <row r="301" spans="1:8" s="34" customFormat="1" ht="42.6" customHeight="1" x14ac:dyDescent="0.25">
      <c r="A301" s="2" t="s">
        <v>450</v>
      </c>
      <c r="B301" s="45" t="s">
        <v>451</v>
      </c>
      <c r="C301" s="7"/>
      <c r="D301" s="7"/>
      <c r="E301" s="44">
        <v>444.92</v>
      </c>
      <c r="F301" s="42"/>
      <c r="G301" s="42"/>
      <c r="H301" s="43"/>
    </row>
    <row r="302" spans="1:8" s="29" customFormat="1" ht="39.75" customHeight="1" x14ac:dyDescent="0.25">
      <c r="A302" s="2" t="s">
        <v>510</v>
      </c>
      <c r="B302" s="45" t="s">
        <v>451</v>
      </c>
      <c r="C302" s="7" t="s">
        <v>497</v>
      </c>
      <c r="D302" s="7" t="s">
        <v>497</v>
      </c>
      <c r="E302" s="44">
        <v>945.2</v>
      </c>
      <c r="F302" s="42">
        <v>0</v>
      </c>
      <c r="G302" s="42">
        <v>0</v>
      </c>
      <c r="H302" s="43" t="e">
        <f>SUM(F302/G302*100)</f>
        <v>#DIV/0!</v>
      </c>
    </row>
    <row r="303" spans="1:8" s="29" customFormat="1" ht="35.25" customHeight="1" x14ac:dyDescent="0.25">
      <c r="A303" s="2" t="s">
        <v>509</v>
      </c>
      <c r="B303" s="45" t="s">
        <v>451</v>
      </c>
      <c r="C303" s="7">
        <v>6.9409999999999998</v>
      </c>
      <c r="D303" s="7">
        <v>8.234</v>
      </c>
      <c r="E303" s="44">
        <v>401.7</v>
      </c>
      <c r="F303" s="42">
        <f>SUM(C303*E303)</f>
        <v>2788.1996999999997</v>
      </c>
      <c r="G303" s="42">
        <f>SUM(D303*E303)</f>
        <v>3307.5978</v>
      </c>
      <c r="H303" s="43">
        <f>SUM(F303/G303*100)</f>
        <v>84.296818071411224</v>
      </c>
    </row>
    <row r="304" spans="1:8" s="35" customFormat="1" ht="18.75" customHeight="1" x14ac:dyDescent="0.25">
      <c r="A304" s="146" t="s">
        <v>521</v>
      </c>
      <c r="B304" s="37"/>
      <c r="C304" s="37" t="s">
        <v>57</v>
      </c>
      <c r="D304" s="37" t="s">
        <v>57</v>
      </c>
      <c r="E304" s="38" t="s">
        <v>57</v>
      </c>
      <c r="F304" s="39">
        <f>SUM(F297:F303)</f>
        <v>2879.1968999999995</v>
      </c>
      <c r="G304" s="39">
        <f>SUM(G297:G303)</f>
        <v>3407.9207999999999</v>
      </c>
      <c r="H304" s="40">
        <f>SUM(F304/G304*100)</f>
        <v>84.485440506715989</v>
      </c>
    </row>
    <row r="305" spans="1:8" s="35" customFormat="1" ht="22.5" customHeight="1" x14ac:dyDescent="0.25">
      <c r="A305" s="146" t="s">
        <v>456</v>
      </c>
      <c r="B305" s="37" t="s">
        <v>57</v>
      </c>
      <c r="C305" s="37" t="s">
        <v>57</v>
      </c>
      <c r="D305" s="37" t="s">
        <v>57</v>
      </c>
      <c r="E305" s="41" t="s">
        <v>57</v>
      </c>
      <c r="F305" s="39">
        <f>SUM(F38+F295+F304)</f>
        <v>779907.21689999988</v>
      </c>
      <c r="G305" s="39">
        <f>SUM(G38+G295+G304)</f>
        <v>915797.42397999996</v>
      </c>
      <c r="H305" s="40">
        <f>SUM(F305/G305*100)</f>
        <v>85.161542987374929</v>
      </c>
    </row>
    <row r="306" spans="1:8" s="34" customFormat="1" ht="18" customHeight="1" x14ac:dyDescent="0.25">
      <c r="A306" s="197" t="s">
        <v>91</v>
      </c>
      <c r="B306" s="197"/>
      <c r="C306" s="197"/>
      <c r="D306" s="197"/>
      <c r="E306" s="197"/>
      <c r="F306" s="197"/>
      <c r="G306" s="197"/>
      <c r="H306" s="197"/>
    </row>
    <row r="307" spans="1:8" s="29" customFormat="1" ht="22.5" customHeight="1" x14ac:dyDescent="0.25">
      <c r="A307" s="2" t="s">
        <v>452</v>
      </c>
      <c r="B307" s="45" t="s">
        <v>455</v>
      </c>
      <c r="C307" s="7">
        <v>7.8049999999999997</v>
      </c>
      <c r="D307" s="7">
        <v>53.92</v>
      </c>
      <c r="E307" s="44">
        <v>1340.39</v>
      </c>
      <c r="F307" s="42">
        <f>SUM(C307*E307)</f>
        <v>10461.74395</v>
      </c>
      <c r="G307" s="42">
        <f>SUM(D307*E307)</f>
        <v>72273.828800000003</v>
      </c>
      <c r="H307" s="43">
        <f>SUM(F307/G307*100)</f>
        <v>14.475148367952523</v>
      </c>
    </row>
    <row r="308" spans="1:8" s="34" customFormat="1" ht="39" customHeight="1" x14ac:dyDescent="0.25">
      <c r="A308" s="2" t="s">
        <v>453</v>
      </c>
      <c r="B308" s="45" t="s">
        <v>455</v>
      </c>
      <c r="C308" s="7"/>
      <c r="D308" s="7"/>
      <c r="E308" s="7">
        <v>925.47</v>
      </c>
      <c r="F308" s="42"/>
      <c r="G308" s="42"/>
      <c r="H308" s="42"/>
    </row>
    <row r="309" spans="1:8" s="34" customFormat="1" ht="22.5" customHeight="1" x14ac:dyDescent="0.25">
      <c r="A309" s="2" t="s">
        <v>454</v>
      </c>
      <c r="B309" s="45" t="s">
        <v>455</v>
      </c>
      <c r="C309" s="7"/>
      <c r="D309" s="7"/>
      <c r="E309" s="7">
        <v>252.33</v>
      </c>
      <c r="F309" s="42"/>
      <c r="G309" s="42"/>
      <c r="H309" s="42"/>
    </row>
    <row r="310" spans="1:8" s="22" customFormat="1" ht="17.399999999999999" x14ac:dyDescent="0.25">
      <c r="A310" s="146" t="s">
        <v>521</v>
      </c>
      <c r="B310" s="37" t="s">
        <v>57</v>
      </c>
      <c r="C310" s="37" t="s">
        <v>57</v>
      </c>
      <c r="D310" s="37"/>
      <c r="E310" s="38" t="s">
        <v>57</v>
      </c>
      <c r="F310" s="39">
        <f>SUM(F307:F309)</f>
        <v>10461.74395</v>
      </c>
      <c r="G310" s="39">
        <f>SUM(G307:G309)</f>
        <v>72273.828800000003</v>
      </c>
      <c r="H310" s="40">
        <f>SUM(F310/G310*100)</f>
        <v>14.475148367952523</v>
      </c>
    </row>
    <row r="311" spans="1:8" s="34" customFormat="1" ht="19.5" customHeight="1" x14ac:dyDescent="0.25">
      <c r="A311" s="197" t="s">
        <v>457</v>
      </c>
      <c r="B311" s="197"/>
      <c r="C311" s="197"/>
      <c r="D311" s="197"/>
      <c r="E311" s="197"/>
      <c r="F311" s="197"/>
      <c r="G311" s="197"/>
      <c r="H311" s="197"/>
    </row>
    <row r="312" spans="1:8" s="29" customFormat="1" x14ac:dyDescent="0.25">
      <c r="A312" s="2" t="s">
        <v>43</v>
      </c>
      <c r="B312" s="7" t="s">
        <v>34</v>
      </c>
      <c r="C312" s="7">
        <v>0</v>
      </c>
      <c r="D312" s="7">
        <v>0</v>
      </c>
      <c r="E312" s="44">
        <v>109.5</v>
      </c>
      <c r="F312" s="42">
        <f>SUM(C312*E312)</f>
        <v>0</v>
      </c>
      <c r="G312" s="42">
        <f>SUM(D312*E312)</f>
        <v>0</v>
      </c>
      <c r="H312" s="43" t="e">
        <f>SUM(F312/G312*100)</f>
        <v>#DIV/0!</v>
      </c>
    </row>
    <row r="313" spans="1:8" s="29" customFormat="1" x14ac:dyDescent="0.25">
      <c r="A313" s="48" t="s">
        <v>44</v>
      </c>
      <c r="B313" s="7" t="s">
        <v>34</v>
      </c>
      <c r="C313" s="7">
        <v>0</v>
      </c>
      <c r="D313" s="7">
        <v>0</v>
      </c>
      <c r="E313" s="44">
        <v>315.2</v>
      </c>
      <c r="F313" s="42">
        <f>SUM(C313*E313)</f>
        <v>0</v>
      </c>
      <c r="G313" s="42">
        <f>SUM(D313*E313)</f>
        <v>0</v>
      </c>
      <c r="H313" s="43" t="e">
        <f>SUM(F313/G313*100)</f>
        <v>#DIV/0!</v>
      </c>
    </row>
    <row r="314" spans="1:8" s="29" customFormat="1" x14ac:dyDescent="0.25">
      <c r="A314" s="2" t="s">
        <v>45</v>
      </c>
      <c r="B314" s="7" t="s">
        <v>34</v>
      </c>
      <c r="C314" s="7">
        <v>0</v>
      </c>
      <c r="D314" s="7">
        <v>0</v>
      </c>
      <c r="E314" s="44">
        <v>444</v>
      </c>
      <c r="F314" s="42">
        <f t="shared" ref="F314:F320" si="0">SUM(C314*E314)</f>
        <v>0</v>
      </c>
      <c r="G314" s="42">
        <f t="shared" ref="G314:G320" si="1">SUM(D314*E314)</f>
        <v>0</v>
      </c>
      <c r="H314" s="43" t="e">
        <f t="shared" ref="H314:H320" si="2">SUM(F314/G314*100)</f>
        <v>#DIV/0!</v>
      </c>
    </row>
    <row r="315" spans="1:8" s="29" customFormat="1" x14ac:dyDescent="0.25">
      <c r="A315" s="2" t="s">
        <v>46</v>
      </c>
      <c r="B315" s="7" t="s">
        <v>34</v>
      </c>
      <c r="C315" s="7">
        <v>46.61</v>
      </c>
      <c r="D315" s="7">
        <v>60.89</v>
      </c>
      <c r="E315" s="44">
        <v>1500</v>
      </c>
      <c r="F315" s="42">
        <f t="shared" si="0"/>
        <v>69915</v>
      </c>
      <c r="G315" s="42">
        <f t="shared" si="1"/>
        <v>91335</v>
      </c>
      <c r="H315" s="43">
        <f t="shared" si="2"/>
        <v>76.547873213992446</v>
      </c>
    </row>
    <row r="316" spans="1:8" s="29" customFormat="1" x14ac:dyDescent="0.25">
      <c r="A316" s="2" t="s">
        <v>47</v>
      </c>
      <c r="B316" s="7" t="s">
        <v>34</v>
      </c>
      <c r="C316" s="7">
        <v>202.5</v>
      </c>
      <c r="D316" s="7">
        <v>202.5</v>
      </c>
      <c r="E316" s="44">
        <v>296.3</v>
      </c>
      <c r="F316" s="42">
        <f t="shared" si="0"/>
        <v>60000.75</v>
      </c>
      <c r="G316" s="42">
        <f t="shared" si="1"/>
        <v>60000.75</v>
      </c>
      <c r="H316" s="43">
        <f t="shared" si="2"/>
        <v>100</v>
      </c>
    </row>
    <row r="317" spans="1:8" s="29" customFormat="1" x14ac:dyDescent="0.25">
      <c r="A317" s="2" t="s">
        <v>48</v>
      </c>
      <c r="B317" s="7" t="s">
        <v>38</v>
      </c>
      <c r="C317" s="7">
        <v>0</v>
      </c>
      <c r="D317" s="7">
        <v>0</v>
      </c>
      <c r="E317" s="44">
        <v>90.8</v>
      </c>
      <c r="F317" s="42">
        <f t="shared" si="0"/>
        <v>0</v>
      </c>
      <c r="G317" s="42">
        <f t="shared" si="1"/>
        <v>0</v>
      </c>
      <c r="H317" s="43" t="e">
        <f t="shared" si="2"/>
        <v>#DIV/0!</v>
      </c>
    </row>
    <row r="318" spans="1:8" s="29" customFormat="1" x14ac:dyDescent="0.25">
      <c r="A318" s="2" t="s">
        <v>512</v>
      </c>
      <c r="B318" s="7" t="s">
        <v>34</v>
      </c>
      <c r="C318" s="7">
        <v>0</v>
      </c>
      <c r="D318" s="7">
        <v>0</v>
      </c>
      <c r="E318" s="44">
        <v>25.2</v>
      </c>
      <c r="F318" s="42">
        <f t="shared" si="0"/>
        <v>0</v>
      </c>
      <c r="G318" s="42">
        <f t="shared" si="1"/>
        <v>0</v>
      </c>
      <c r="H318" s="43" t="e">
        <f t="shared" si="2"/>
        <v>#DIV/0!</v>
      </c>
    </row>
    <row r="319" spans="1:8" s="29" customFormat="1" x14ac:dyDescent="0.25">
      <c r="A319" s="2" t="s">
        <v>513</v>
      </c>
      <c r="B319" s="7" t="s">
        <v>34</v>
      </c>
      <c r="C319" s="7">
        <v>0</v>
      </c>
      <c r="D319" s="7">
        <v>0</v>
      </c>
      <c r="E319" s="44">
        <v>17</v>
      </c>
      <c r="F319" s="42">
        <f t="shared" si="0"/>
        <v>0</v>
      </c>
      <c r="G319" s="42">
        <f t="shared" si="1"/>
        <v>0</v>
      </c>
      <c r="H319" s="43" t="e">
        <f t="shared" si="2"/>
        <v>#DIV/0!</v>
      </c>
    </row>
    <row r="320" spans="1:8" s="29" customFormat="1" x14ac:dyDescent="0.25">
      <c r="A320" s="2" t="s">
        <v>514</v>
      </c>
      <c r="B320" s="7" t="s">
        <v>34</v>
      </c>
      <c r="C320" s="7">
        <v>0</v>
      </c>
      <c r="D320" s="7">
        <v>0</v>
      </c>
      <c r="E320" s="44">
        <v>43.6</v>
      </c>
      <c r="F320" s="42">
        <f t="shared" si="0"/>
        <v>0</v>
      </c>
      <c r="G320" s="42">
        <f t="shared" si="1"/>
        <v>0</v>
      </c>
      <c r="H320" s="43" t="e">
        <f t="shared" si="2"/>
        <v>#DIV/0!</v>
      </c>
    </row>
    <row r="321" spans="1:8" s="22" customFormat="1" ht="17.399999999999999" x14ac:dyDescent="0.25">
      <c r="A321" s="146" t="s">
        <v>521</v>
      </c>
      <c r="B321" s="37" t="s">
        <v>57</v>
      </c>
      <c r="C321" s="37" t="s">
        <v>57</v>
      </c>
      <c r="D321" s="37" t="s">
        <v>57</v>
      </c>
      <c r="E321" s="38" t="s">
        <v>57</v>
      </c>
      <c r="F321" s="39">
        <f>SUM(F312:F320)</f>
        <v>129915.75</v>
      </c>
      <c r="G321" s="39">
        <f>SUM(G312:G320)</f>
        <v>151335.75</v>
      </c>
      <c r="H321" s="40">
        <f>SUM(F321/G321*100)</f>
        <v>85.846041004851799</v>
      </c>
    </row>
    <row r="322" spans="1:8" x14ac:dyDescent="0.35">
      <c r="A322" s="116"/>
      <c r="B322" s="16"/>
      <c r="C322" s="17"/>
      <c r="D322" s="17"/>
      <c r="E322" s="18"/>
      <c r="F322" s="31"/>
      <c r="G322" s="31"/>
      <c r="H322" s="31"/>
    </row>
    <row r="323" spans="1:8" x14ac:dyDescent="0.35">
      <c r="A323" s="216" t="s">
        <v>59</v>
      </c>
      <c r="B323" s="216"/>
      <c r="C323" s="216"/>
      <c r="D323" s="216"/>
      <c r="E323" s="216"/>
      <c r="F323" s="31"/>
      <c r="G323" s="31"/>
      <c r="H323" s="31"/>
    </row>
    <row r="324" spans="1:8" x14ac:dyDescent="0.35">
      <c r="A324" s="11" t="s">
        <v>462</v>
      </c>
      <c r="B324" s="16"/>
      <c r="C324" s="11"/>
      <c r="D324" s="11"/>
      <c r="E324" s="117"/>
      <c r="F324" s="31"/>
      <c r="G324" s="31"/>
      <c r="H324" s="31"/>
    </row>
    <row r="325" spans="1:8" ht="42.75" customHeight="1" x14ac:dyDescent="0.35">
      <c r="A325" s="215" t="s">
        <v>63</v>
      </c>
      <c r="B325" s="215"/>
      <c r="C325" s="215"/>
      <c r="D325" s="215"/>
      <c r="E325" s="215"/>
      <c r="F325" s="215"/>
      <c r="G325" s="215"/>
      <c r="H325" s="215"/>
    </row>
    <row r="326" spans="1:8" x14ac:dyDescent="0.35">
      <c r="A326" s="12"/>
    </row>
  </sheetData>
  <mergeCells count="16">
    <mergeCell ref="A8:H8"/>
    <mergeCell ref="A296:H296"/>
    <mergeCell ref="A325:H325"/>
    <mergeCell ref="A323:E323"/>
    <mergeCell ref="A306:H306"/>
    <mergeCell ref="A311:H311"/>
    <mergeCell ref="A39:H39"/>
    <mergeCell ref="A9:H9"/>
    <mergeCell ref="G1:H1"/>
    <mergeCell ref="B5:D5"/>
    <mergeCell ref="F5:G5"/>
    <mergeCell ref="A2:H2"/>
    <mergeCell ref="A3:H3"/>
    <mergeCell ref="A5:A6"/>
    <mergeCell ref="E5:E6"/>
    <mergeCell ref="H5:H6"/>
  </mergeCells>
  <phoneticPr fontId="5" type="noConversion"/>
  <printOptions horizontalCentered="1"/>
  <pageMargins left="0.59055118110236227" right="0.59055118110236227" top="0.78740157480314965" bottom="0.39370078740157483" header="0" footer="0"/>
  <pageSetup paperSize="9" scale="61" fitToHeight="5" orientation="landscape" r:id="rId1"/>
  <headerFooter alignWithMargins="0"/>
  <rowBreaks count="8" manualBreakCount="8">
    <brk id="38" max="19" man="1"/>
    <brk id="59" max="16383" man="1"/>
    <brk id="103" max="16383" man="1"/>
    <brk id="136" max="7" man="1"/>
    <brk id="167" max="19" man="1"/>
    <brk id="221" max="7" man="1"/>
    <brk id="262" max="7" man="1"/>
    <brk id="28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18"/>
  <sheetViews>
    <sheetView view="pageBreakPreview" zoomScale="75" zoomScaleNormal="75" zoomScaleSheetLayoutView="75" workbookViewId="0">
      <selection activeCell="D8" sqref="D8:D12"/>
    </sheetView>
  </sheetViews>
  <sheetFormatPr defaultColWidth="9.109375" defaultRowHeight="18" x14ac:dyDescent="0.35"/>
  <cols>
    <col min="1" max="1" width="5.5546875" style="3" customWidth="1"/>
    <col min="2" max="2" width="38.109375" style="3" customWidth="1"/>
    <col min="3" max="3" width="26.33203125" style="3" customWidth="1"/>
    <col min="4" max="4" width="29.6640625" style="3" customWidth="1"/>
    <col min="5" max="5" width="19.33203125" style="3" customWidth="1"/>
    <col min="6" max="6" width="1" style="3" customWidth="1"/>
    <col min="7" max="7" width="19.109375" style="3" customWidth="1"/>
    <col min="8" max="8" width="22.5546875" style="3" customWidth="1"/>
    <col min="9" max="9" width="20.109375" style="3" customWidth="1"/>
    <col min="10" max="10" width="22.5546875" style="3" customWidth="1"/>
    <col min="11" max="11" width="18.5546875" style="3" customWidth="1"/>
    <col min="12" max="16384" width="9.109375" style="3"/>
  </cols>
  <sheetData>
    <row r="1" spans="1:13" ht="24" customHeight="1" x14ac:dyDescent="0.35">
      <c r="A1" s="20"/>
      <c r="B1" s="20"/>
      <c r="C1" s="20"/>
      <c r="D1" s="20"/>
      <c r="E1" s="20"/>
      <c r="F1" s="20"/>
      <c r="G1" s="20"/>
      <c r="H1" s="20"/>
      <c r="I1" s="20"/>
      <c r="J1" s="212" t="s">
        <v>482</v>
      </c>
      <c r="K1" s="212"/>
      <c r="L1" s="14"/>
      <c r="M1" s="14"/>
    </row>
    <row r="2" spans="1:13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ht="23.25" customHeight="1" x14ac:dyDescent="0.35">
      <c r="A3" s="223" t="s">
        <v>522</v>
      </c>
      <c r="B3" s="223"/>
      <c r="C3" s="223"/>
      <c r="D3" s="224"/>
      <c r="E3" s="224"/>
      <c r="F3" s="224"/>
      <c r="G3" s="224"/>
      <c r="H3" s="224"/>
      <c r="I3" s="224"/>
      <c r="J3" s="224"/>
      <c r="K3" s="224"/>
    </row>
    <row r="4" spans="1:13" ht="20.25" customHeight="1" x14ac:dyDescent="0.35">
      <c r="A4" s="231" t="s">
        <v>523</v>
      </c>
      <c r="B4" s="223"/>
      <c r="C4" s="223"/>
      <c r="D4" s="224"/>
      <c r="E4" s="224"/>
      <c r="F4" s="224"/>
      <c r="G4" s="224"/>
      <c r="H4" s="224"/>
      <c r="I4" s="224"/>
      <c r="J4" s="224"/>
      <c r="K4" s="224"/>
    </row>
    <row r="5" spans="1:13" ht="19.5" customHeight="1" x14ac:dyDescent="0.35">
      <c r="A5" s="232" t="s">
        <v>524</v>
      </c>
      <c r="B5" s="223"/>
      <c r="C5" s="223"/>
      <c r="D5" s="224"/>
      <c r="E5" s="224"/>
      <c r="F5" s="224"/>
      <c r="G5" s="224"/>
      <c r="H5" s="224"/>
      <c r="I5" s="224"/>
      <c r="J5" s="224"/>
      <c r="K5" s="224"/>
    </row>
    <row r="6" spans="1:13" ht="20.25" customHeight="1" x14ac:dyDescent="0.35">
      <c r="A6" s="88"/>
      <c r="B6" s="88"/>
      <c r="C6" s="88"/>
      <c r="D6" s="89"/>
      <c r="E6" s="89"/>
      <c r="F6" s="89"/>
      <c r="G6" s="89"/>
      <c r="H6" s="89"/>
      <c r="I6" s="89"/>
      <c r="J6" s="89"/>
      <c r="K6" s="89"/>
    </row>
    <row r="7" spans="1:13" ht="132.75" customHeight="1" thickBot="1" x14ac:dyDescent="0.4">
      <c r="A7" s="87" t="s">
        <v>73</v>
      </c>
      <c r="B7" s="87" t="s">
        <v>474</v>
      </c>
      <c r="C7" s="87" t="s">
        <v>79</v>
      </c>
      <c r="D7" s="87" t="s">
        <v>80</v>
      </c>
      <c r="E7" s="221" t="s">
        <v>82</v>
      </c>
      <c r="F7" s="222"/>
      <c r="G7" s="87" t="s">
        <v>472</v>
      </c>
      <c r="H7" s="87" t="s">
        <v>469</v>
      </c>
      <c r="I7" s="87" t="s">
        <v>470</v>
      </c>
      <c r="J7" s="19" t="s">
        <v>81</v>
      </c>
      <c r="K7" s="19" t="s">
        <v>471</v>
      </c>
    </row>
    <row r="8" spans="1:13" ht="33" customHeight="1" x14ac:dyDescent="0.35">
      <c r="A8" s="225" t="s">
        <v>519</v>
      </c>
      <c r="B8" s="228"/>
      <c r="C8" s="228"/>
      <c r="D8" s="228"/>
      <c r="E8" s="219" t="s">
        <v>489</v>
      </c>
      <c r="F8" s="220"/>
      <c r="G8" s="91"/>
      <c r="H8" s="91"/>
      <c r="I8" s="91"/>
      <c r="J8" s="91"/>
      <c r="K8" s="91"/>
    </row>
    <row r="9" spans="1:13" x14ac:dyDescent="0.35">
      <c r="A9" s="226"/>
      <c r="B9" s="229"/>
      <c r="C9" s="229"/>
      <c r="D9" s="229"/>
      <c r="E9" s="218">
        <v>2026</v>
      </c>
      <c r="F9" s="218">
        <v>2013</v>
      </c>
      <c r="G9" s="45" t="s">
        <v>520</v>
      </c>
      <c r="H9" s="45" t="s">
        <v>520</v>
      </c>
      <c r="I9" s="45" t="s">
        <v>520</v>
      </c>
      <c r="J9" s="45" t="s">
        <v>520</v>
      </c>
      <c r="K9" s="45" t="s">
        <v>520</v>
      </c>
    </row>
    <row r="10" spans="1:13" x14ac:dyDescent="0.35">
      <c r="A10" s="226"/>
      <c r="B10" s="229"/>
      <c r="C10" s="229"/>
      <c r="D10" s="229"/>
      <c r="E10" s="218">
        <v>2027</v>
      </c>
      <c r="F10" s="218">
        <v>2013</v>
      </c>
      <c r="G10" s="45" t="s">
        <v>520</v>
      </c>
      <c r="H10" s="45" t="s">
        <v>520</v>
      </c>
      <c r="I10" s="45" t="s">
        <v>520</v>
      </c>
      <c r="J10" s="45" t="s">
        <v>520</v>
      </c>
      <c r="K10" s="45" t="s">
        <v>520</v>
      </c>
    </row>
    <row r="11" spans="1:13" x14ac:dyDescent="0.35">
      <c r="A11" s="226"/>
      <c r="B11" s="229"/>
      <c r="C11" s="229"/>
      <c r="D11" s="229"/>
      <c r="E11" s="218">
        <v>2028</v>
      </c>
      <c r="F11" s="218">
        <v>2013</v>
      </c>
      <c r="G11" s="45" t="s">
        <v>520</v>
      </c>
      <c r="H11" s="45" t="s">
        <v>520</v>
      </c>
      <c r="I11" s="45" t="s">
        <v>520</v>
      </c>
      <c r="J11" s="45" t="s">
        <v>520</v>
      </c>
      <c r="K11" s="45" t="s">
        <v>520</v>
      </c>
    </row>
    <row r="12" spans="1:13" x14ac:dyDescent="0.35">
      <c r="A12" s="227"/>
      <c r="B12" s="230"/>
      <c r="C12" s="230"/>
      <c r="D12" s="230"/>
      <c r="E12" s="218">
        <v>2029</v>
      </c>
      <c r="F12" s="218" t="s">
        <v>475</v>
      </c>
      <c r="G12" s="45" t="s">
        <v>520</v>
      </c>
      <c r="H12" s="45" t="s">
        <v>520</v>
      </c>
      <c r="I12" s="45" t="s">
        <v>520</v>
      </c>
      <c r="J12" s="45" t="s">
        <v>520</v>
      </c>
      <c r="K12" s="45" t="s">
        <v>520</v>
      </c>
    </row>
    <row r="13" spans="1:13" s="90" customFormat="1" ht="24" customHeight="1" x14ac:dyDescent="0.25">
      <c r="A13" s="217" t="s">
        <v>521</v>
      </c>
      <c r="B13" s="217"/>
      <c r="C13" s="217"/>
      <c r="D13" s="217"/>
      <c r="E13" s="217"/>
      <c r="F13" s="217"/>
      <c r="G13" s="46"/>
      <c r="H13" s="46"/>
      <c r="I13" s="46"/>
      <c r="J13" s="46"/>
      <c r="K13" s="46"/>
    </row>
    <row r="14" spans="1:13" x14ac:dyDescent="0.3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3" x14ac:dyDescent="0.3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3" x14ac:dyDescent="0.3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x14ac:dyDescent="0.3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</sheetData>
  <mergeCells count="15">
    <mergeCell ref="J1:K1"/>
    <mergeCell ref="E7:F7"/>
    <mergeCell ref="A3:K3"/>
    <mergeCell ref="E12:F12"/>
    <mergeCell ref="A8:A12"/>
    <mergeCell ref="B8:B12"/>
    <mergeCell ref="C8:C12"/>
    <mergeCell ref="D8:D12"/>
    <mergeCell ref="A4:K4"/>
    <mergeCell ref="A5:K5"/>
    <mergeCell ref="A13:F13"/>
    <mergeCell ref="E11:F11"/>
    <mergeCell ref="E8:F8"/>
    <mergeCell ref="E9:F9"/>
    <mergeCell ref="E10:F10"/>
  </mergeCells>
  <phoneticPr fontId="5" type="noConversion"/>
  <printOptions horizontalCentered="1"/>
  <pageMargins left="0.59055118110236227" right="0.59055118110236227" top="0.78740157480314965" bottom="0.39370078740157483" header="0" footer="0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Аналит.отчет</vt:lpstr>
      <vt:lpstr>Диагностика</vt:lpstr>
      <vt:lpstr>Расчет индексов</vt:lpstr>
      <vt:lpstr>Прил 3 Инвестпроекты</vt:lpstr>
      <vt:lpstr>Аналит.отчет!Заголовки_для_печати</vt:lpstr>
      <vt:lpstr>Диагностика!Заголовки_для_печати</vt:lpstr>
      <vt:lpstr>'Расчет индексов'!Заголовки_для_печати</vt:lpstr>
      <vt:lpstr>Аналит.отчет!Область_печати</vt:lpstr>
      <vt:lpstr>Диагностика!Область_печати</vt:lpstr>
      <vt:lpstr>'Прил 3 Инвестпроекты'!Область_печати</vt:lpstr>
      <vt:lpstr>'Расчет индексов'!Область_печати</vt:lpstr>
    </vt:vector>
  </TitlesOfParts>
  <Company>AoIR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Кисенко ОС</cp:lastModifiedBy>
  <cp:lastPrinted>2026-06-08T07:35:17Z</cp:lastPrinted>
  <dcterms:created xsi:type="dcterms:W3CDTF">2006-03-06T08:26:24Z</dcterms:created>
  <dcterms:modified xsi:type="dcterms:W3CDTF">2026-06-26T02:34:32Z</dcterms:modified>
</cp:coreProperties>
</file>